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standalone="yes"?><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05" yWindow="-105" windowWidth="23250" windowHeight="12570" tabRatio="954" firstSheet="10" activeTab="24"/>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61" r:id="rId14"/>
    <sheet name="ფორმა 5.5 " sheetId="62"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 r:id="rId29"/>
  </externalReferences>
  <definedNames>
    <definedName name="_xlnm._FilterDatabase" localSheetId="14" hidden="1">'ფორმა 5.5 '!$A$10:$N$44</definedName>
    <definedName name="_xlnm._FilterDatabase" localSheetId="0" hidden="1">'ფორმა N1'!$A$8:$M$8</definedName>
    <definedName name="_xlnm._FilterDatabase" localSheetId="1" hidden="1">'ფორმა N2'!$A$8:$E$8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N4.1'!$B$9:$D$20</definedName>
    <definedName name="_xlnm._FilterDatabase" localSheetId="9" hidden="1">'ფორმა N5'!$A$8:$D$11</definedName>
    <definedName name="_xlnm._FilterDatabase" localSheetId="10" hidden="1">'ფორმა N5.1'!$B$9:$D$17</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4.2'!$A$1:$I$27</definedName>
    <definedName name="_xlnm.Print_Area" localSheetId="7">'ფორმა 4.4'!$A$1:$H$27</definedName>
    <definedName name="_xlnm.Print_Area" localSheetId="8">'ფორმა 4.5'!$A$1:$L$27</definedName>
    <definedName name="_xlnm.Print_Area" localSheetId="11">'ფორმა 5.2'!$A$1:$I$27</definedName>
    <definedName name="_xlnm.Print_Area" localSheetId="13">'ფორმა 5.4'!$A$1:$H$25</definedName>
    <definedName name="_xlnm.Print_Area" localSheetId="14">'ფორმა 5.5 '!$A$1:$L$57</definedName>
    <definedName name="_xlnm.Print_Area" localSheetId="21">'ფორმა 8.3'!$A$1:$I$22</definedName>
    <definedName name="_xlnm.Print_Area" localSheetId="17">'ფორმა N 7.1'!$A$1:$H$27</definedName>
    <definedName name="_xlnm.Print_Area" localSheetId="22">'ფორმა N 9'!$A$1:$I$121</definedName>
    <definedName name="_xlnm.Print_Area" localSheetId="0">'ფორმა N1'!$A$1:$N$25</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N4.1'!$A$1:$F$35</definedName>
    <definedName name="_xlnm.Print_Area" localSheetId="9">'ფორმა N5'!$A$1:$D$87</definedName>
    <definedName name="_xlnm.Print_Area" localSheetId="10">'ფორმა N5.1'!$A$1:$D$29</definedName>
    <definedName name="_xlnm.Print_Area" localSheetId="15">'ფორმა N6'!$A$1:$D$90</definedName>
    <definedName name="_xlnm.Print_Area" localSheetId="16">'ფორმა N7'!$A$1:$J$27</definedName>
    <definedName name="_xlnm.Print_Area" localSheetId="18">'ფორმა N8'!$A$1:$K$52</definedName>
    <definedName name="_xlnm.Print_Area" localSheetId="19">'ფორმა N8.1'!$A$1:$H$99</definedName>
    <definedName name="_xlnm.Print_Area" localSheetId="20">'ფორმა N8.2'!$A$1:$I$32</definedName>
    <definedName name="_xlnm.Print_Area" localSheetId="24">'შემაჯამებელი ფორმა'!$A$1:$C$35</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11" i="35" l="1"/>
  <c r="D27" i="12"/>
  <c r="D47" i="12"/>
  <c r="C38" i="40"/>
  <c r="C36" i="47"/>
  <c r="D29" i="40"/>
  <c r="C29" i="40"/>
  <c r="C28" i="40"/>
  <c r="C27" i="40"/>
  <c r="C49" i="47"/>
  <c r="K10" i="62"/>
  <c r="C40" i="47"/>
  <c r="G47" i="12"/>
  <c r="H10" i="9"/>
  <c r="H14" i="9"/>
  <c r="D15" i="12"/>
  <c r="D14" i="12"/>
  <c r="D36" i="47"/>
  <c r="D40" i="47"/>
  <c r="D38" i="40"/>
  <c r="D28" i="40"/>
  <c r="D27" i="40"/>
  <c r="G31" i="10"/>
  <c r="F31" i="10"/>
  <c r="G14" i="9"/>
  <c r="G10" i="9"/>
  <c r="K44" i="62"/>
  <c r="D14" i="27"/>
  <c r="C14" i="27"/>
  <c r="D17" i="26"/>
  <c r="C17" i="26"/>
  <c r="C35" i="7" l="1"/>
  <c r="C36" i="12" l="1"/>
  <c r="C47" i="12"/>
  <c r="C28" i="12" l="1"/>
  <c r="C27" i="12"/>
  <c r="C37" i="47"/>
  <c r="C15" i="12" l="1"/>
  <c r="C14" i="12"/>
  <c r="I14" i="9"/>
  <c r="I10" i="9"/>
  <c r="K3" i="62" l="1"/>
  <c r="A6" i="62"/>
  <c r="G2" i="61"/>
  <c r="H14" i="61"/>
  <c r="G14" i="61"/>
  <c r="A5" i="61"/>
  <c r="C31" i="7"/>
  <c r="D12" i="7"/>
  <c r="C12" i="7"/>
  <c r="J16" i="10" l="1"/>
  <c r="I16" i="10"/>
  <c r="J15" i="10"/>
  <c r="I15" i="10"/>
  <c r="K14" i="55" l="1"/>
  <c r="J31" i="10" l="1"/>
  <c r="I31" i="10"/>
  <c r="C12" i="3" l="1"/>
  <c r="D12" i="3"/>
  <c r="I16" i="9"/>
  <c r="I15" i="9"/>
  <c r="I13" i="9"/>
  <c r="I12" i="9"/>
  <c r="I11" i="9"/>
  <c r="C25" i="57" l="1"/>
  <c r="C23" i="57"/>
  <c r="C21" i="57"/>
  <c r="C19" i="57"/>
  <c r="C18" i="57"/>
  <c r="C12" i="57"/>
  <c r="D31" i="7"/>
  <c r="D27" i="7"/>
  <c r="C27" i="7"/>
  <c r="C26" i="7" s="1"/>
  <c r="D31" i="3"/>
  <c r="D27" i="3"/>
  <c r="D26" i="3" s="1"/>
  <c r="C31" i="3"/>
  <c r="C24" i="57" s="1"/>
  <c r="C27" i="3"/>
  <c r="D10" i="47"/>
  <c r="C10" i="47"/>
  <c r="D12" i="40"/>
  <c r="C12" i="40"/>
  <c r="D26" i="7" l="1"/>
  <c r="C26" i="3"/>
  <c r="C13" i="57"/>
  <c r="C22" i="57"/>
  <c r="A6" i="57"/>
  <c r="C2" i="57" l="1"/>
  <c r="I2" i="35"/>
  <c r="I2" i="39"/>
  <c r="I2" i="17"/>
  <c r="H2" i="16"/>
  <c r="I2" i="10"/>
  <c r="G2" i="18"/>
  <c r="I2" i="9"/>
  <c r="D2" i="12"/>
  <c r="G2" i="44"/>
  <c r="I2" i="43"/>
  <c r="C2" i="27"/>
  <c r="C2" i="47"/>
  <c r="K3" i="55"/>
  <c r="G2" i="34"/>
  <c r="G2" i="30"/>
  <c r="I2" i="29"/>
  <c r="C2" i="26"/>
  <c r="C2" i="40"/>
  <c r="A5" i="59"/>
  <c r="A5" i="35"/>
  <c r="A5" i="39"/>
  <c r="A5" i="17"/>
  <c r="A5" i="16"/>
  <c r="A5" i="10"/>
  <c r="A5" i="18"/>
  <c r="A5" i="9"/>
  <c r="A5" i="12"/>
  <c r="A5" i="44"/>
  <c r="A5" i="43"/>
  <c r="A6" i="27"/>
  <c r="A5" i="47"/>
  <c r="A6" i="55"/>
  <c r="A5" i="34"/>
  <c r="A5" i="30"/>
  <c r="A5" i="29"/>
  <c r="A6" i="26"/>
  <c r="A7" i="40"/>
  <c r="A5" i="7"/>
  <c r="A5" i="3"/>
  <c r="M12" i="59" l="1"/>
  <c r="M11" i="59"/>
  <c r="M10" i="59"/>
  <c r="C20" i="57" l="1"/>
  <c r="I15" i="44" l="1"/>
  <c r="H15" i="44"/>
  <c r="D19" i="7" l="1"/>
  <c r="C19" i="7"/>
  <c r="D16" i="7"/>
  <c r="C16" i="7"/>
  <c r="C10" i="7" l="1"/>
  <c r="C9" i="7" s="1"/>
  <c r="D10" i="7"/>
  <c r="D9" i="7" s="1"/>
  <c r="D73" i="47"/>
  <c r="C73" i="47"/>
  <c r="D65" i="47"/>
  <c r="D59" i="47"/>
  <c r="C59" i="47"/>
  <c r="D54" i="47"/>
  <c r="C54" i="47"/>
  <c r="D48" i="47"/>
  <c r="C48" i="47"/>
  <c r="D37" i="47"/>
  <c r="D33" i="47"/>
  <c r="C33" i="47"/>
  <c r="D24" i="47"/>
  <c r="D18" i="47" s="1"/>
  <c r="C24" i="47"/>
  <c r="C18" i="47" s="1"/>
  <c r="D15" i="47"/>
  <c r="C15" i="47"/>
  <c r="C14" i="47" l="1"/>
  <c r="C9" i="47" s="1"/>
  <c r="D14" i="47"/>
  <c r="D9" i="47" s="1"/>
  <c r="I15" i="43"/>
  <c r="H15" i="43"/>
  <c r="G15" i="43"/>
  <c r="I16" i="29" l="1"/>
  <c r="D76" i="40" l="1"/>
  <c r="D67" i="40"/>
  <c r="D61" i="40"/>
  <c r="C61" i="40"/>
  <c r="D56" i="40"/>
  <c r="C56" i="40"/>
  <c r="D50" i="40"/>
  <c r="C50" i="40"/>
  <c r="D39" i="40"/>
  <c r="C11" i="57" s="1"/>
  <c r="C39" i="40"/>
  <c r="D35" i="40"/>
  <c r="C35" i="40"/>
  <c r="D26" i="40"/>
  <c r="D20" i="40" s="1"/>
  <c r="C26" i="40"/>
  <c r="C20" i="40" s="1"/>
  <c r="D17" i="40"/>
  <c r="C17" i="40"/>
  <c r="A6" i="40"/>
  <c r="D16" i="40" l="1"/>
  <c r="D11" i="40" s="1"/>
  <c r="G14" i="12" s="1"/>
  <c r="H14" i="12" s="1"/>
  <c r="C14" i="57"/>
  <c r="C16" i="40"/>
  <c r="C11" i="40" l="1"/>
  <c r="G10" i="12" s="1"/>
  <c r="H10" i="12" s="1"/>
  <c r="C10" i="57"/>
  <c r="H39" i="10"/>
  <c r="H36" i="10" s="1"/>
  <c r="H32" i="10"/>
  <c r="H24" i="10"/>
  <c r="H19" i="10"/>
  <c r="H17" i="10" s="1"/>
  <c r="H14" i="10"/>
  <c r="A4" i="39" l="1"/>
  <c r="A4" i="35" l="1"/>
  <c r="H15" i="34" l="1"/>
  <c r="G15" i="34"/>
  <c r="A4" i="34"/>
  <c r="I16" i="30" l="1"/>
  <c r="H16" i="30"/>
  <c r="A4" i="30"/>
  <c r="H16" i="29"/>
  <c r="G16" i="29"/>
  <c r="A4" i="29"/>
  <c r="D18" i="27" l="1"/>
  <c r="C18" i="27"/>
  <c r="A5" i="27"/>
  <c r="D21" i="26"/>
  <c r="C21" i="26"/>
  <c r="A5" i="26"/>
  <c r="G15" i="18" l="1"/>
  <c r="G16" i="18" s="1"/>
  <c r="G14" i="18"/>
  <c r="G13" i="18"/>
  <c r="G11" i="18"/>
  <c r="G12" i="18" s="1"/>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C10" i="3" l="1"/>
  <c r="C9" i="3" s="1"/>
  <c r="D10" i="3"/>
  <c r="B9" i="10"/>
  <c r="D10" i="12"/>
  <c r="I10" i="12" s="1"/>
  <c r="D44" i="12"/>
  <c r="J9" i="10"/>
  <c r="C10" i="12"/>
  <c r="C44" i="12"/>
  <c r="D9" i="10"/>
  <c r="F9" i="10"/>
  <c r="D9" i="3" l="1"/>
  <c r="C17" i="57" l="1"/>
</calcChain>
</file>

<file path=xl/sharedStrings.xml><?xml version="1.0" encoding="utf-8"?>
<sst xmlns="http://schemas.openxmlformats.org/spreadsheetml/2006/main" count="2062" uniqueCount="1104">
  <si>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</si>
  <si>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</si>
  <si>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</si>
  <si>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</si>
  <si>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</si>
  <si>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</si>
  <si>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</si>
  <si>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</si>
  <si>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</si>
  <si>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</si>
  <si>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</si>
  <si>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</si>
  <si>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</si>
  <si>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</si>
  <si>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</si>
  <si>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</si>
  <si>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</si>
  <si>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</si>
  <si>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</si>
  <si>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</si>
  <si>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</si>
  <si>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</si>
  <si>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</si>
  <si>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</si>
  <si>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</si>
  <si>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</si>
  <si>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</si>
  <si>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</si>
  <si>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</si>
  <si>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</si>
  <si>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</si>
  <si>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</si>
  <si>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</si>
  <si>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</si>
  <si>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</si>
  <si>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</si>
  <si>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</si>
  <si>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</si>
  <si>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</si>
  <si>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</si>
  <si>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</si>
  <si>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</si>
  <si>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</si>
  <si>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</si>
  <si>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</si>
  <si>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</si>
  <si>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</si>
  <si>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</si>
  <si>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</si>
  <si>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</si>
  <si>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</si>
  <si>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</si>
  <si>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</si>
  <si>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</si>
  <si>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</si>
  <si>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</si>
  <si>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</si>
  <si>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</si>
  <si>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</si>
  <si>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</si>
  <si>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</si>
  <si>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</si>
  <si>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</si>
  <si>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</si>
  <si>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</si>
  <si>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</si>
  <si>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</si>
  <si>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</si>
  <si>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</si>
  <si>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</si>
  <si>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</si>
  <si>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</si>
  <si>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</si>
  <si>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</si>
  <si>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</si>
  <si>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</si>
  <si>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</si>
  <si>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</si>
  <si>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</si>
  <si>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</si>
  <si>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</si>
  <si>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</si>
  <si>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</si>
  <si>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</si>
  <si>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</si>
  <si>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</si>
  <si>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</si>
  <si>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</si>
  <si>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</si>
  <si>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</si>
  <si>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</si>
  <si>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</si>
  <si>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</si>
  <si>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</si>
  <si>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</si>
  <si>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</si>
  <si>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</si>
  <si>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</si>
  <si>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</si>
  <si>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</si>
  <si>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</si>
  <si>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</si>
  <si>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</si>
  <si>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</si>
  <si>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</si>
  <si>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</si>
  <si>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</si>
  <si>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</si>
  <si>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</si>
  <si>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</si>
  <si>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</si>
  <si>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</si>
  <si>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</si>
  <si>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</si>
  <si>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</si>
  <si>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</si>
  <si>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</si>
  <si>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</si>
  <si>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</si>
  <si>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</si>
  <si>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</si>
  <si>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</si>
  <si>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</si>
  <si>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</si>
  <si>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</si>
  <si>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</si>
  <si>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</si>
  <si>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</si>
  <si>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</si>
  <si>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</si>
  <si>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</si>
  <si>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</si>
  <si>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</si>
  <si>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</si>
  <si>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</si>
  <si>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</si>
  <si>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</si>
  <si>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</si>
  <si>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</si>
  <si>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</si>
  <si>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</si>
  <si>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</si>
  <si>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</si>
  <si>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</si>
  <si>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</si>
  <si>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</si>
  <si>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</si>
  <si>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</si>
  <si>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</si>
  <si>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</si>
  <si>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</si>
  <si>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</si>
  <si>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</si>
  <si>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</si>
  <si>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</si>
  <si>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</si>
  <si>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</si>
  <si>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</si>
  <si>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</si>
  <si>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</si>
  <si>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</si>
  <si>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</si>
  <si>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</si>
  <si>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</si>
  <si>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</si>
  <si>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</si>
  <si>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</si>
  <si>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</si>
  <si>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</si>
  <si>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</si>
  <si>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</si>
  <si>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</si>
  <si>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</si>
  <si>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</si>
  <si>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</si>
  <si>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</si>
  <si>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</si>
  <si>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</si>
  <si>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</si>
  <si>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</si>
  <si>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</si>
  <si>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</si>
  <si>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</si>
  <si>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</si>
  <si>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</si>
  <si>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</si>
  <si>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</si>
  <si>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</si>
  <si>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</si>
  <si>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</si>
  <si>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</si>
  <si>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</si>
  <si>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</si>
  <si>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</si>
  <si>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</si>
  <si>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</si>
  <si>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</si>
  <si>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</si>
  <si>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</si>
  <si>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</si>
  <si>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</si>
  <si>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</si>
  <si>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</si>
  <si>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</si>
  <si>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</si>
  <si>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</si>
  <si>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</si>
  <si>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</si>
  <si>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</si>
  <si>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</si>
  <si>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</si>
  <si>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</si>
  <si>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</si>
  <si>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</si>
  <si>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</si>
  <si>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</si>
  <si>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</si>
  <si>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</si>
  <si>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</si>
  <si>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</si>
  <si>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</si>
  <si>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</si>
  <si>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</si>
  <si>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</si>
  <si>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</si>
  <si>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</si>
  <si>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</si>
  <si>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</si>
  <si>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</si>
  <si>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</si>
  <si>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</si>
  <si>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</si>
  <si>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</si>
  <si>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</si>
  <si>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</si>
  <si>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</si>
  <si>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</si>
  <si>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</si>
  <si>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</si>
  <si>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</si>
  <si>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</si>
  <si>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</si>
  <si>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</si>
  <si>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</si>
  <si>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</si>
  <si>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</si>
  <si>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</si>
  <si>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</si>
  <si>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</si>
  <si>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</si>
  <si>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</si>
  <si>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</si>
  <si>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</si>
  <si>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</si>
  <si>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</si>
  <si>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</si>
  <si>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</si>
  <si>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</si>
  <si>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</si>
  <si>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</si>
  <si>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</si>
  <si>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</si>
  <si>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</si>
  <si>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</si>
  <si>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</si>
  <si>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</si>
  <si>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</si>
  <si>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</si>
  <si>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</si>
  <si>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</si>
  <si>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</si>
  <si>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</si>
  <si>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</si>
  <si>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</si>
  <si>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</si>
  <si>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</si>
  <si>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</si>
  <si>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</si>
  <si>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</si>
  <si>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</si>
  <si>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</si>
  <si>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</si>
  <si>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</si>
  <si>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</si>
  <si>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</si>
  <si>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</si>
  <si>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</si>
  <si>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</si>
  <si>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</si>
  <si>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</si>
  <si>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</si>
  <si>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</si>
  <si>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</si>
  <si>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</si>
  <si>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</si>
  <si>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</si>
  <si>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</si>
  <si>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</si>
  <si>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</si>
  <si>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</si>
  <si>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</si>
  <si>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</si>
  <si>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</si>
  <si>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</si>
  <si>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</si>
  <si>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</si>
  <si>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</si>
  <si>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</si>
  <si>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</si>
  <si>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</si>
  <si>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</si>
  <si>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</si>
  <si>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</si>
  <si>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</si>
  <si>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</si>
  <si>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</si>
  <si>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</si>
  <si>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</si>
  <si>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</si>
  <si>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</si>
  <si>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</si>
  <si>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</si>
  <si>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</si>
  <si>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</si>
  <si>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</si>
  <si>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</si>
  <si>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</si>
  <si>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</si>
  <si>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</si>
  <si>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</si>
  <si>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</si>
  <si>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</si>
  <si>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</si>
  <si>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</si>
  <si>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</si>
  <si>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</si>
  <si>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</si>
  <si>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</si>
  <si>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</si>
  <si>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</si>
  <si>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</si>
  <si>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</si>
  <si>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</si>
  <si>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</si>
  <si>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</si>
  <si>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</si>
  <si>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</si>
  <si>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</si>
  <si>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</si>
  <si>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</si>
  <si>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</si>
  <si>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</si>
  <si>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</si>
  <si>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</si>
  <si>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</si>
  <si>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</si>
  <si>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</si>
  <si>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</si>
  <si>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</si>
  <si>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</si>
  <si>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</si>
  <si>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</si>
  <si>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</si>
  <si>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</si>
  <si>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</si>
  <si>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</si>
  <si>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</si>
  <si>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</si>
  <si>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</si>
  <si>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</si>
  <si>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</si>
  <si>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</si>
  <si>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</si>
  <si>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</si>
  <si>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</si>
  <si>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</si>
  <si>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</si>
  <si>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</si>
  <si>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</si>
  <si>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</si>
  <si>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</si>
  <si>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</si>
  <si>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</si>
  <si>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</si>
  <si>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</si>
  <si>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</si>
  <si>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</si>
  <si>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</si>
  <si>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</si>
  <si>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</si>
  <si>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</si>
  <si>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</si>
  <si>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</si>
  <si>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</si>
  <si>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</si>
  <si>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</si>
  <si>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</si>
  <si>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</si>
  <si>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</si>
  <si>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</si>
  <si>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</si>
  <si>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</si>
  <si>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</si>
  <si>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</si>
  <si>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</si>
  <si>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</si>
  <si>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</si>
  <si>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</si>
  <si>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</si>
  <si>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</si>
  <si>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</si>
  <si>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</si>
  <si>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</si>
  <si>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</si>
  <si>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</si>
  <si>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</si>
  <si>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</si>
  <si>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</si>
  <si>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</si>
  <si>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</si>
  <si>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</si>
  <si>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</si>
  <si>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</si>
  <si>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</si>
  <si>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</si>
  <si>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</si>
  <si>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</si>
  <si>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</si>
  <si>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</si>
  <si>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</si>
  <si>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</si>
  <si>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</si>
  <si>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</si>
  <si>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</si>
  <si>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</si>
  <si>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</si>
  <si>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</si>
  <si>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</si>
  <si>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</si>
  <si>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</si>
  <si>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</si>
  <si>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</si>
  <si>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</si>
  <si>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</si>
  <si>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</si>
  <si>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</si>
  <si>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</si>
  <si>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</si>
  <si>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</si>
  <si>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</si>
  <si>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</si>
  <si>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</si>
  <si>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</si>
  <si>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</si>
  <si>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</si>
  <si>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</si>
  <si>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</si>
  <si>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</si>
  <si>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</si>
  <si>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</si>
  <si>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</si>
  <si>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</si>
  <si>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</si>
  <si>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</si>
  <si>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</si>
  <si>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</si>
  <si>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</si>
  <si>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</si>
  <si>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</si>
  <si>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</si>
  <si>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</si>
  <si>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</si>
  <si>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</si>
  <si>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</si>
  <si>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</si>
  <si>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</si>
  <si>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</si>
  <si>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</si>
  <si>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</si>
  <si>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</si>
  <si>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</si>
  <si>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</si>
  <si>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</si>
  <si>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</si>
  <si>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</si>
  <si>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</si>
  <si>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</si>
  <si>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</si>
  <si>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</si>
  <si>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</si>
  <si>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</si>
  <si>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</si>
  <si>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</si>
  <si>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</si>
  <si>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</si>
  <si>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</si>
  <si>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</si>
  <si>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</si>
  <si>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</si>
  <si>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</si>
  <si>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</si>
  <si>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</si>
  <si>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</si>
  <si>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</si>
  <si>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</si>
  <si>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</si>
  <si>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</si>
  <si>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</si>
  <si>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</si>
  <si>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</si>
  <si>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</si>
  <si>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</si>
  <si>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</si>
  <si>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</si>
  <si>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მპგ ,,ქართული ოცნება დემოკრატიული საქართველო"</t>
  </si>
  <si>
    <t>GEL</t>
  </si>
  <si>
    <t>ბანკი ქართუ</t>
  </si>
  <si>
    <t>GE51CR0000000004933608</t>
  </si>
  <si>
    <t>5/16/2012</t>
  </si>
  <si>
    <t>GE72CR0000000004933618</t>
  </si>
  <si>
    <t>USD</t>
  </si>
  <si>
    <t>EURO</t>
  </si>
  <si>
    <t>GE09CR0000002049644506</t>
  </si>
  <si>
    <t>08/24/2016</t>
  </si>
  <si>
    <t>GE78CR0000002049654516</t>
  </si>
  <si>
    <t>GE29CR0000002049664516</t>
  </si>
  <si>
    <t>ლიბერთი ბანკი</t>
  </si>
  <si>
    <t>GE730123129437309000LB</t>
  </si>
  <si>
    <t>10/19/2020</t>
  </si>
  <si>
    <t>ფოტო და სხვა მასალა</t>
  </si>
  <si>
    <t>ინტერნეტ-რეკლამს ხრჯი</t>
  </si>
  <si>
    <t>მპგ ქართული ოცნება-დემოკრატიული საქართველო</t>
  </si>
  <si>
    <t>Facebook</t>
  </si>
  <si>
    <t>იჯარა</t>
  </si>
  <si>
    <t>01.18.03.035.004</t>
  </si>
  <si>
    <t>01.15.05.010.008.01.538</t>
  </si>
  <si>
    <t>01.14.11.008.003.01.003</t>
  </si>
  <si>
    <t>01.10.14.015.040.01.525</t>
  </si>
  <si>
    <t>01.18.09.004.002</t>
  </si>
  <si>
    <t>ქ. თბილისი, ქეთევან წამებულის ქ. #64-66</t>
  </si>
  <si>
    <t>01.17.13.034.024.01.02.001</t>
  </si>
  <si>
    <t>01.16.06.011.005.01.002</t>
  </si>
  <si>
    <t>ქ. თბილისი, ცოტნე დადიანის ქ. #141</t>
  </si>
  <si>
    <t>01.12.13.037.017.01.02.511</t>
  </si>
  <si>
    <t>ქ. თბილისი, ილია ვეკუას ქ. #16ა</t>
  </si>
  <si>
    <t>01.11.12.016.126</t>
  </si>
  <si>
    <t>საგარეჯო, რუსთაველის ქ. #175</t>
  </si>
  <si>
    <t>55.12.76.027</t>
  </si>
  <si>
    <t>ქ. გურჯაანი, შ. რუსთაველის ქ. #15</t>
  </si>
  <si>
    <t>51.01.60.012</t>
  </si>
  <si>
    <t>ქ. წნორი, თავისუფლების ქ. #37</t>
  </si>
  <si>
    <t>56.04.54.045</t>
  </si>
  <si>
    <t>ქ. დედოფლისწყარო, ჰერეთის ქ. #74</t>
  </si>
  <si>
    <t>52.08.33.010</t>
  </si>
  <si>
    <t>ქ. ლაგოდეხი, ქიზიყის ქ. #27</t>
  </si>
  <si>
    <t>54.01.54.157</t>
  </si>
  <si>
    <t>ქ. ყვარელი, შ. რუსთაველის ქ. #4</t>
  </si>
  <si>
    <t>57.06.56.208</t>
  </si>
  <si>
    <t>ქ. თელავი, მ. კოსტავას ქ. #6</t>
  </si>
  <si>
    <t>53.20.45.137.01.508</t>
  </si>
  <si>
    <t>ქ. ახმეტა, ჩოლოყაშვილის ქ. #52</t>
  </si>
  <si>
    <t>50.04.42.061.01.502</t>
  </si>
  <si>
    <t>02.05.06.063.01.501</t>
  </si>
  <si>
    <t>81.15.29.124.01.021</t>
  </si>
  <si>
    <t>მარნეული, მაზნიაშვილის ქ. #2</t>
  </si>
  <si>
    <t>83.02.07.196.01.501</t>
  </si>
  <si>
    <t>ქ. ბოლნისი, აღმაშენებლის ქ. #54</t>
  </si>
  <si>
    <t>80.06.62.025.01.500</t>
  </si>
  <si>
    <t>82.01.46.436</t>
  </si>
  <si>
    <t>ქ. წალკა, მ. კოსტავას ქ. სახლი #75</t>
  </si>
  <si>
    <t>85.21.23.253</t>
  </si>
  <si>
    <t>თეთრიწყარო, თამარ მეფის ქ. #37</t>
  </si>
  <si>
    <t>73.05.13.029ა</t>
  </si>
  <si>
    <t>ქ. მცხეთა, დ. აღმაშენებლის ქ. #73</t>
  </si>
  <si>
    <t>72.07.04.322</t>
  </si>
  <si>
    <t>ქ. დუშეთი, რუსთაველის ქ. #46</t>
  </si>
  <si>
    <t>71.51.02.045</t>
  </si>
  <si>
    <t>74.01.13.413</t>
  </si>
  <si>
    <t>67.01.35.182</t>
  </si>
  <si>
    <t>ქ. გორი, წერეთლის ქ. #29</t>
  </si>
  <si>
    <t>66.05.19.407</t>
  </si>
  <si>
    <t>ქ. ქარელი, სტალინის ქ. #48</t>
  </si>
  <si>
    <t>68.10.45.436</t>
  </si>
  <si>
    <t>ქ. ხაშური, აღმაშენებლის ქ. #6</t>
  </si>
  <si>
    <t>69.08.58.176</t>
  </si>
  <si>
    <t>ქ. ახალციხე, შ. რუსთაველის ქ. #44-44ა</t>
  </si>
  <si>
    <t>62.09.54.323</t>
  </si>
  <si>
    <t>61.05.01.018.01.501</t>
  </si>
  <si>
    <t>60.01.33.343</t>
  </si>
  <si>
    <t>ქ. ახალქალაქი, ჩარენცის ქ. #11/1</t>
  </si>
  <si>
    <t>63.18.35.531</t>
  </si>
  <si>
    <t>ქ. ნინოწმინდა, თავისუფლების ქ. #25</t>
  </si>
  <si>
    <t>65.12.33.118</t>
  </si>
  <si>
    <t>88.18.25.012</t>
  </si>
  <si>
    <t>ქ. ამბროლაური, კოსტავას ქ. #7</t>
  </si>
  <si>
    <t>86.19.21.044</t>
  </si>
  <si>
    <t>ქ. ცაგერი, მ. კოსტავას ქ. #13 ბ. 3</t>
  </si>
  <si>
    <t>89.03.25.001.01.013</t>
  </si>
  <si>
    <t>ლენტეხი, დაბა ლენტეხი, სტალინის ქ. #8</t>
  </si>
  <si>
    <t>87.04.23.006</t>
  </si>
  <si>
    <t>36.01.02.019.01.001</t>
  </si>
  <si>
    <t>35.01.44.124</t>
  </si>
  <si>
    <t>ქ. ზესტაფონი, დ. აღმაშენებლის ქ. #19</t>
  </si>
  <si>
    <t>32.10.07.005.01.505</t>
  </si>
  <si>
    <t>ქ. ბაღდათი, შ. რუსთაველის ქ. #22</t>
  </si>
  <si>
    <t>30.11.33.203</t>
  </si>
  <si>
    <t>ქ. ვანი, ჯორჯიაშვილის ქ. #2</t>
  </si>
  <si>
    <t>31.01.26.076</t>
  </si>
  <si>
    <t>ქ. ხონი, თავისუფლების მოედანი #8-ა</t>
  </si>
  <si>
    <t>37.07.38.047</t>
  </si>
  <si>
    <t>38.10.04.065.01.009</t>
  </si>
  <si>
    <t>39.01.05.035.01.027</t>
  </si>
  <si>
    <t>ქ. წყალტუბო, შ. რუსთაველის ქ. #4</t>
  </si>
  <si>
    <t>29.08.34.003</t>
  </si>
  <si>
    <t>03.04.24.159.01.04.001</t>
  </si>
  <si>
    <t>26.26.01.086ა.01.500</t>
  </si>
  <si>
    <t>ქ. ლანჩხუთი, მდინარაძის ქ. #3</t>
  </si>
  <si>
    <t>27.06.56.168</t>
  </si>
  <si>
    <t>ქ. ჩოხატაური, დუმბაძის ქ. #3</t>
  </si>
  <si>
    <t>28.01.21.067</t>
  </si>
  <si>
    <t>ქ. აბაშა, თავისუფლების ქ. #81</t>
  </si>
  <si>
    <t>სენაკი, ქუჩა რუსთაველი 231</t>
  </si>
  <si>
    <t>44.01.31.740.01.502</t>
  </si>
  <si>
    <t>ქ. მარტვილი, თავისუფლების ქ. #17</t>
  </si>
  <si>
    <t>41.09.39.294</t>
  </si>
  <si>
    <t>ქ. ხობი, 9 აპრილის ქ. #3</t>
  </si>
  <si>
    <t>45.21.23.310</t>
  </si>
  <si>
    <t>ქ. ზუგდიდი, მეუნარგიას ქ. #17</t>
  </si>
  <si>
    <t>43.31.55.091</t>
  </si>
  <si>
    <t>ქ. წალენჯიხა, გ. მებონიას ქ. #2</t>
  </si>
  <si>
    <t>47.11.43.075.01.504</t>
  </si>
  <si>
    <t>დაბა ჩხოროწყუ, დ. აღმაშენებლის ქ. #13</t>
  </si>
  <si>
    <t>46.01.01.089.01.500</t>
  </si>
  <si>
    <t>04.01.12.278.01.006</t>
  </si>
  <si>
    <t>დაბა მესტია, თამარ მეფის ქ. #14</t>
  </si>
  <si>
    <t>42.06.05.143</t>
  </si>
  <si>
    <t>ქ. ბათუმი, ლ. ასათიანის ქ. #18</t>
  </si>
  <si>
    <t>05.22.21.018</t>
  </si>
  <si>
    <t>ქედა, აბუსერიძის ქ. #11</t>
  </si>
  <si>
    <t>21.03.33.059</t>
  </si>
  <si>
    <t>20.42.06.422</t>
  </si>
  <si>
    <t>შუახევი, დაბა შუახევი, რუსთაველის ქ. #16</t>
  </si>
  <si>
    <t>24.02.32.088.003</t>
  </si>
  <si>
    <t>ქ. ბათუმი, ფრიდონ ხალვაშის გამზ. #352</t>
  </si>
  <si>
    <t>05.35.26.379</t>
  </si>
  <si>
    <t>23.11.31.152.01.504</t>
  </si>
  <si>
    <t>მსუბუქი მაღალი გამავლობის</t>
  </si>
  <si>
    <t>ტოიოტა</t>
  </si>
  <si>
    <t>PRADO</t>
  </si>
  <si>
    <t>ZL022LZ</t>
  </si>
  <si>
    <t>05/14/2013</t>
  </si>
  <si>
    <t>საკუთრება</t>
  </si>
  <si>
    <t>სედანი</t>
  </si>
  <si>
    <t>ჰიუნდაი</t>
  </si>
  <si>
    <t>ACCENT</t>
  </si>
  <si>
    <t>CC488GG</t>
  </si>
  <si>
    <t>06,02,2016</t>
  </si>
  <si>
    <t>CC480GG</t>
  </si>
  <si>
    <t>CC484GG</t>
  </si>
  <si>
    <t>CC477GG</t>
  </si>
  <si>
    <t>CC811GG</t>
  </si>
  <si>
    <t>CC807GG</t>
  </si>
  <si>
    <t>CC805GG</t>
  </si>
  <si>
    <t>CC804GG</t>
  </si>
  <si>
    <t>CC822GG</t>
  </si>
  <si>
    <t>CC799GG</t>
  </si>
  <si>
    <t>01.13.06.015.003.02.012</t>
  </si>
  <si>
    <t>ქ. ბორჯომი, რუსთაველის ქუჩა #123</t>
  </si>
  <si>
    <t>64.03.11.034ა.01.501</t>
  </si>
  <si>
    <t>08.10.2012</t>
  </si>
  <si>
    <t>PORTEK IC VE DIS TICARET MURAT KAHR IMAN</t>
  </si>
  <si>
    <t>მაისურების მოწოდება</t>
  </si>
  <si>
    <t>08.18.2012</t>
  </si>
  <si>
    <t>შ.პ.ს. ,,ქართული ოცნება"</t>
  </si>
  <si>
    <t xml:space="preserve">სასცენო აპარატურითა და ტექნიკური მოწყობილობებით მომსახურეობის გაწევა </t>
  </si>
  <si>
    <t>06.24.2012</t>
  </si>
  <si>
    <t>ირინა თავაძე</t>
  </si>
  <si>
    <t>სიების დაზუსტება</t>
  </si>
  <si>
    <t>06.23.2012</t>
  </si>
  <si>
    <t>რეზო ბექაური</t>
  </si>
  <si>
    <t>ანზორ ბედოიძე</t>
  </si>
  <si>
    <t>მელანო შარაბიძე</t>
  </si>
  <si>
    <t>ნოდარ ბერიძე</t>
  </si>
  <si>
    <t>გიგა ზოიძე</t>
  </si>
  <si>
    <t>ანზორ არჯევანიძე</t>
  </si>
  <si>
    <t>დალი ხოზრევანიძე</t>
  </si>
  <si>
    <t>ზაზა გვიანიძე</t>
  </si>
  <si>
    <t>თამარ შავგულიძე</t>
  </si>
  <si>
    <t>60001001432</t>
  </si>
  <si>
    <t>ირინა ცინაძე</t>
  </si>
  <si>
    <t>60001111304</t>
  </si>
  <si>
    <t>ნუნუ გურგენიძე</t>
  </si>
  <si>
    <t>60001071512</t>
  </si>
  <si>
    <t>რამაზ ქედელიძე</t>
  </si>
  <si>
    <t>61009005218</t>
  </si>
  <si>
    <t>მარინე არძენაძე</t>
  </si>
  <si>
    <t>61003004822</t>
  </si>
  <si>
    <t>06.25.2012</t>
  </si>
  <si>
    <t>ნოდარ ცეცხლაძე</t>
  </si>
  <si>
    <t>61009023503</t>
  </si>
  <si>
    <t>06.28.2012</t>
  </si>
  <si>
    <t>გენად ცეცხლაძე</t>
  </si>
  <si>
    <t>61009005900</t>
  </si>
  <si>
    <t>ზურაბ დიასამიძე</t>
  </si>
  <si>
    <t>61004058876</t>
  </si>
  <si>
    <t>გოჩა ნაკაშიძე</t>
  </si>
  <si>
    <t>61004056689</t>
  </si>
  <si>
    <t>მურად აბაშიძე</t>
  </si>
  <si>
    <t>61005005709</t>
  </si>
  <si>
    <t>როინ ზოიძე</t>
  </si>
  <si>
    <t>61004049101</t>
  </si>
  <si>
    <t>ირაკლი ქავჯარაძე</t>
  </si>
  <si>
    <t>61005003109</t>
  </si>
  <si>
    <t>ლელა მანელიშვილი</t>
  </si>
  <si>
    <t>61004027164</t>
  </si>
  <si>
    <t>ეთერ გოგმაჩაძე</t>
  </si>
  <si>
    <t>61004038104</t>
  </si>
  <si>
    <t>ნატო ცეცხლაძე</t>
  </si>
  <si>
    <t>61004023191</t>
  </si>
  <si>
    <t>გიორგი კლდიაშვილი</t>
  </si>
  <si>
    <t>21001019627</t>
  </si>
  <si>
    <t>თეა წიკლაური</t>
  </si>
  <si>
    <t>01001033664</t>
  </si>
  <si>
    <t>06.29.2012</t>
  </si>
  <si>
    <t>ეკატერინე ზოიძე</t>
  </si>
  <si>
    <t>61009007589</t>
  </si>
  <si>
    <t>06.05.2012</t>
  </si>
  <si>
    <t>დათუნა ხუბუა</t>
  </si>
  <si>
    <t>19001012016</t>
  </si>
  <si>
    <t>ლამარა წურწუმია</t>
  </si>
  <si>
    <t>19001068241</t>
  </si>
  <si>
    <t>ხვიჩა ბერიშვილი</t>
  </si>
  <si>
    <t>19001005233</t>
  </si>
  <si>
    <t>ნანა ფარცვანია</t>
  </si>
  <si>
    <t>62001032139</t>
  </si>
  <si>
    <t>მარინა ანთია</t>
  </si>
  <si>
    <t>19001032722</t>
  </si>
  <si>
    <t>ლანა ჯიქია</t>
  </si>
  <si>
    <t>19001086863</t>
  </si>
  <si>
    <t>ზვიად კორკელია</t>
  </si>
  <si>
    <t>19001104624</t>
  </si>
  <si>
    <t>08.01.2012</t>
  </si>
  <si>
    <t>ყაველაშვილი ნოდარი</t>
  </si>
  <si>
    <t>62007003108</t>
  </si>
  <si>
    <t>ა/ტ მომსახურეობა</t>
  </si>
  <si>
    <t>ბაირამოვი მეითა</t>
  </si>
  <si>
    <t>43001005510</t>
  </si>
  <si>
    <t>08.15.2012</t>
  </si>
  <si>
    <t>ბაშარული იოსებ</t>
  </si>
  <si>
    <t>01025004372</t>
  </si>
  <si>
    <t>ჩიტორელიძე კობა</t>
  </si>
  <si>
    <t>18001002161</t>
  </si>
  <si>
    <t>ბენიძე გივი</t>
  </si>
  <si>
    <t>62001004482</t>
  </si>
  <si>
    <t>ჩიტრეკაშვილი გიორგი</t>
  </si>
  <si>
    <t>12001008929</t>
  </si>
  <si>
    <t>დეკანოზიშვილი ზურაბი</t>
  </si>
  <si>
    <t>12001031537</t>
  </si>
  <si>
    <t>08.24.2012</t>
  </si>
  <si>
    <t>შპს „ერგი პლიუსი“</t>
  </si>
  <si>
    <t>ბეჭედი და ფაქსი</t>
  </si>
  <si>
    <t>09.05.2012</t>
  </si>
  <si>
    <t>TMD Holdings, LLC</t>
  </si>
  <si>
    <t>დისკების მოწოდება</t>
  </si>
  <si>
    <t>ფოლადაშვილი სვეტლანა</t>
  </si>
  <si>
    <t>01013013356</t>
  </si>
  <si>
    <t>ფართის იჯარა</t>
  </si>
  <si>
    <t>08.13.2012</t>
  </si>
  <si>
    <t>გვრიტიშვილი ელეონორა</t>
  </si>
  <si>
    <t>01008010173</t>
  </si>
  <si>
    <t>08.09.2012</t>
  </si>
  <si>
    <t>ნაკუდაიძე ბელა</t>
  </si>
  <si>
    <t>31001014526</t>
  </si>
  <si>
    <t>09.30.2012</t>
  </si>
  <si>
    <t>კორძაძე ლიდა</t>
  </si>
  <si>
    <t>37001009073</t>
  </si>
  <si>
    <t>09.25.2012</t>
  </si>
  <si>
    <t>YALCIN TRANS ULUS NAK</t>
  </si>
  <si>
    <t>ბუშტები, მაისურები</t>
  </si>
  <si>
    <t>09.20.2012</t>
  </si>
  <si>
    <t xml:space="preserve">შპს პოლიგრაფ ექსტრა </t>
  </si>
  <si>
    <t>404957070</t>
  </si>
  <si>
    <t>ბეჭდვითი მომსახურეობა</t>
  </si>
  <si>
    <t>09.18.2012</t>
  </si>
  <si>
    <t>ფიფია მარინე</t>
  </si>
  <si>
    <t>19001094964</t>
  </si>
  <si>
    <t>კორდინატორის მომსახურება</t>
  </si>
  <si>
    <t>09.24.2012</t>
  </si>
  <si>
    <t>შენგელია ლერი</t>
  </si>
  <si>
    <t>62006007723</t>
  </si>
  <si>
    <t>ლაღიძე ნანა</t>
  </si>
  <si>
    <t>60001006326</t>
  </si>
  <si>
    <t>ჩოკანდარიან ვარდან</t>
  </si>
  <si>
    <t>07001012469</t>
  </si>
  <si>
    <t>მღებრიშვილი ელისო</t>
  </si>
  <si>
    <t>360012012436</t>
  </si>
  <si>
    <t>ლეგაშვილი ვიქტორ</t>
  </si>
  <si>
    <t>45001002714</t>
  </si>
  <si>
    <t>10.05.2012</t>
  </si>
  <si>
    <t>Shanghai ZhinQun Trading Co. LTD</t>
  </si>
  <si>
    <t>სილიკონის სამაჯურები</t>
  </si>
  <si>
    <t>09.01.2012</t>
  </si>
  <si>
    <t>ჯანბერიძე ქეთევან</t>
  </si>
  <si>
    <t>01025007106</t>
  </si>
  <si>
    <t>05.30.2012</t>
  </si>
  <si>
    <t>შპს კანცლერი</t>
  </si>
  <si>
    <t>215135191</t>
  </si>
  <si>
    <t>შტამპის ღირებულება</t>
  </si>
  <si>
    <t>05.24.2014</t>
  </si>
  <si>
    <t>შპს „ელიტა ბურჯი“</t>
  </si>
  <si>
    <t>206120437</t>
  </si>
  <si>
    <t>სასცენო მოწყობილობით მომსახურება</t>
  </si>
  <si>
    <t>13.08.2012</t>
  </si>
  <si>
    <t>ნიკოლოზ მესაბლიშვილი</t>
  </si>
  <si>
    <t>ოფისის იჯარა</t>
  </si>
  <si>
    <t>06.26.2014</t>
  </si>
  <si>
    <t>შპს რუსთაველი ფროფერთი</t>
  </si>
  <si>
    <t>404406166</t>
  </si>
  <si>
    <t>06.21.2014</t>
  </si>
  <si>
    <t>საფარიძე გივი</t>
  </si>
  <si>
    <t>61006059524</t>
  </si>
  <si>
    <t>შპს ბატავტომობილე</t>
  </si>
  <si>
    <t>445408032</t>
  </si>
  <si>
    <t>შპს გიგანტი</t>
  </si>
  <si>
    <t>245433892</t>
  </si>
  <si>
    <t>შპს სახლი ძველ ბათუმში</t>
  </si>
  <si>
    <t>445433610</t>
  </si>
  <si>
    <t>ბერიძე რუსლან</t>
  </si>
  <si>
    <t>61006041123</t>
  </si>
  <si>
    <t>ბერიძე მალხაზ</t>
  </si>
  <si>
    <t>61007004472</t>
  </si>
  <si>
    <t>ხარაზი ნინო</t>
  </si>
  <si>
    <t>61001041764</t>
  </si>
  <si>
    <t>დიასამიძე ვახტანგ</t>
  </si>
  <si>
    <t>წილოსანი ლალი</t>
  </si>
  <si>
    <t>61003007945</t>
  </si>
  <si>
    <t>ართმელაძე დარეჯან</t>
  </si>
  <si>
    <t>61007004173</t>
  </si>
  <si>
    <t>ზაქარაძე ვაჟა</t>
  </si>
  <si>
    <t>61006042810</t>
  </si>
  <si>
    <t>გოგიბერიძე ნარი</t>
  </si>
  <si>
    <t>61003010439</t>
  </si>
  <si>
    <t>09.01.2016</t>
  </si>
  <si>
    <t>ა(ა)იპ წყალტუბოს მუნიციპალიტეტის კულტურის ცენტრი</t>
  </si>
  <si>
    <t>221286560</t>
  </si>
  <si>
    <t>სასცენო აპარატურით მომსახურება</t>
  </si>
  <si>
    <t>ა(ა)იპ ჩხოროწყუს მუნიციპალიტეტის ისტორიული მუზეუმი</t>
  </si>
  <si>
    <t>ფართის დათმობა</t>
  </si>
  <si>
    <t>შპს თეგეტა მოტორსი</t>
  </si>
  <si>
    <t>ა/ტ შეკეთება</t>
  </si>
  <si>
    <t>რიჟავაძე ბესიკ</t>
  </si>
  <si>
    <t>საპენსიო ფონდიდან დაბრუნებული თანხები</t>
  </si>
  <si>
    <t>რიჟვაძე ზაური</t>
  </si>
  <si>
    <t>სალხინაშვილი ციცინო</t>
  </si>
  <si>
    <t>01008004950</t>
  </si>
  <si>
    <t>ვარდანაშვილი ნინო</t>
  </si>
  <si>
    <t>01010001278</t>
  </si>
  <si>
    <t>არაბიძე ელისო</t>
  </si>
  <si>
    <t>18001060577</t>
  </si>
  <si>
    <t>ვანაძე თამაზ</t>
  </si>
  <si>
    <t>61009011893</t>
  </si>
  <si>
    <t>ღამბაშიძე რაინდი</t>
  </si>
  <si>
    <t>18001020679</t>
  </si>
  <si>
    <t>სარალიძე მურმან</t>
  </si>
  <si>
    <t>54001021067</t>
  </si>
  <si>
    <t>10.18.2019</t>
  </si>
  <si>
    <t>გახრამან ემინოვი</t>
  </si>
  <si>
    <t>28001093528</t>
  </si>
  <si>
    <t>06/30/2021</t>
  </si>
  <si>
    <t>სს ჰიუნდაი ავტო საქართველო</t>
  </si>
  <si>
    <t>204478948</t>
  </si>
  <si>
    <t>ავტოტექმომსახურება</t>
  </si>
  <si>
    <t>მირანდა მურვანიძე</t>
  </si>
  <si>
    <t>თეა ასანაშვილი</t>
  </si>
  <si>
    <t>თამაზ ქათამაძე</t>
  </si>
  <si>
    <t>61006017766</t>
  </si>
  <si>
    <t>10/31/2020</t>
  </si>
  <si>
    <t>სუირი ჩიდილიან</t>
  </si>
  <si>
    <t>52001013662</t>
  </si>
  <si>
    <t>მგელაძე ვალიკო</t>
  </si>
  <si>
    <t>ხოჯუა როზა</t>
  </si>
  <si>
    <t>01008020190</t>
  </si>
  <si>
    <t>08/18/2020</t>
  </si>
  <si>
    <t>მანუჩარი ტატურაშვილი</t>
  </si>
  <si>
    <t>05001000393</t>
  </si>
  <si>
    <t>ჯიმშერი მამედოვი</t>
  </si>
  <si>
    <t>ადამურ ბერიშვილი</t>
  </si>
  <si>
    <t>ია ტერტერაშვილი</t>
  </si>
  <si>
    <t>შპს მაგისტრი</t>
  </si>
  <si>
    <t>11/30/2021</t>
  </si>
  <si>
    <t>205042130</t>
  </si>
  <si>
    <t>კაბელი</t>
  </si>
  <si>
    <t>სხვადასხვა ხარჯები (სესხის პროცენტი)</t>
  </si>
  <si>
    <t>ქ. თბილისი, ერეკლე II-ეს მოედანი #3</t>
  </si>
  <si>
    <t>ქ. თბილისი რუსთაველის ქ. #24/ ლაღიძის ქ. #1</t>
  </si>
  <si>
    <t>ქ. თბილისი, ი. ჭვჭავაძის გამზ. #20 ბ. 3</t>
  </si>
  <si>
    <t>ქ. თბილისი, ალ. ყაზბეგის გამზირი #14ა ბ. 2</t>
  </si>
  <si>
    <t>ქ. თბილისი, მოედანი გულია, გვარდიის სამმართველოს მიმდებარედ</t>
  </si>
  <si>
    <t>ქ. თბილისი, ჩიტაიას ქ. #3 ბ. 2</t>
  </si>
  <si>
    <t>ქ. თბილისი, გამზირი აკაკი წერეთელი #41 ბ. #12</t>
  </si>
  <si>
    <t>რუსთავი, კოსტავას გამზირი #22</t>
  </si>
  <si>
    <t>ქ. გარდაბანი, ენერგეტიკის ქ. #1 ბ. 21</t>
  </si>
  <si>
    <t>84.01.03.009</t>
  </si>
  <si>
    <t>ქ. თიანეთი რუსთაველის ქ. #38</t>
  </si>
  <si>
    <t>ქ. ყაზბეგი, ალ. ყაზბეგის ქ. #32</t>
  </si>
  <si>
    <t>ქ. კასპი ქუჩა აღმაშენებელი #6</t>
  </si>
  <si>
    <t>დ. ადიგენი, თამარ მეფის ქ. #2</t>
  </si>
  <si>
    <t>დ. ასპინძა, გორგასლის ქ. #2</t>
  </si>
  <si>
    <t>ქ. ონი, დავით აღმაშენებლის ქ. #51</t>
  </si>
  <si>
    <t>ხარაგაული, დ. ხარაგაული, სოლომონ მეფის # 21</t>
  </si>
  <si>
    <t>ქ. საჩხერე მერაბ კოსტავას ქ. #65</t>
  </si>
  <si>
    <t>ქ. ჭიათურა ეგ. ნინოშვილის ქ. #12 ბ. 9</t>
  </si>
  <si>
    <t>ქ. ტყიბული, შ. რუსთაველის ქ. #1 ბ. 27</t>
  </si>
  <si>
    <t>ქ. ქუთაისი, გრიშაშვილის ქ. მე-4 შესახვევი #9/ რუსთაველის გამზირი #27</t>
  </si>
  <si>
    <t>ქ. ოზურგეთი, ი. ჭავჭვაძის ქ. #12</t>
  </si>
  <si>
    <t>40.01.34.041.01.502</t>
  </si>
  <si>
    <t>ქ. ფოთი, დ. აღმაშენებლის ქ. #17 ბ. 2</t>
  </si>
  <si>
    <t>ქ. ქობულეთი, დ. აღმაშენებლის გამზირი #130</t>
  </si>
  <si>
    <t>ხულო, დ. ხულო ტბელ აბუსერიძის ქ. #7</t>
  </si>
  <si>
    <t xml:space="preserve">სხვა ანაზღაურება </t>
  </si>
  <si>
    <t>მოსაკრებლები (საწევრო)</t>
  </si>
  <si>
    <t>გიორგი</t>
  </si>
  <si>
    <t>ქსოვრელი</t>
  </si>
  <si>
    <t>01030027208</t>
  </si>
  <si>
    <t>ბუღალტერი</t>
  </si>
  <si>
    <t>ირაკლი</t>
  </si>
  <si>
    <t>ამირანაშვილი</t>
  </si>
  <si>
    <t>01030013035</t>
  </si>
  <si>
    <t>იურისტი</t>
  </si>
  <si>
    <t>გოჩა</t>
  </si>
  <si>
    <t>სიხარულიძე</t>
  </si>
  <si>
    <t>01003008139</t>
  </si>
  <si>
    <t>პროგრამული უზრუნველყოფის სპეციალისტი</t>
  </si>
  <si>
    <t>ნუგზარ</t>
  </si>
  <si>
    <t>ხუციშვილი</t>
  </si>
  <si>
    <t>01030025947</t>
  </si>
  <si>
    <t>საარჩევნო ფონდის მმართველი</t>
  </si>
  <si>
    <t>საპენსიო 2%</t>
  </si>
  <si>
    <t>1.2.15.3</t>
  </si>
  <si>
    <t>საკონსულტაციო, სანოტარო, თარჯიმნის და თარგმნის მომსახურების (იურიდიული მომსახურეობა)</t>
  </si>
  <si>
    <t>შპს ახალი კაპიტალი 205283637</t>
  </si>
  <si>
    <t>მედეია ჯიქია 01017000815</t>
  </si>
  <si>
    <t>თამაზ ჯიქია 01017015694</t>
  </si>
  <si>
    <t>ეკატერინე ყარსელიშვილი 01024081247</t>
  </si>
  <si>
    <t>ქ. თბილისი, გამზირი ი. ჭავჭავაძე #23-23ა</t>
  </si>
  <si>
    <t>01.14.14.005.084.01.521</t>
  </si>
  <si>
    <t>ქეთევან გოგობერიშვილი 01024002791</t>
  </si>
  <si>
    <t>მადონა ანდღულაძე 01024044857</t>
  </si>
  <si>
    <t>შპს ემ თი ეი 404558590</t>
  </si>
  <si>
    <t>ალექსანდრე ბადალიანი 01027012281</t>
  </si>
  <si>
    <t>ქ. თბილისი, მოსკოვის გამზ. #24ვ</t>
  </si>
  <si>
    <t>01.19.34.002.196.02.5000.500</t>
  </si>
  <si>
    <t>გოჩა გოგოლაშვილი 35001023345</t>
  </si>
  <si>
    <t>დარეჯან ტრაპაიძე 01011061250</t>
  </si>
  <si>
    <t>ზვიად ბოჭორიშვილი 01001020351</t>
  </si>
  <si>
    <t>ლევან ელიაური 01013004758</t>
  </si>
  <si>
    <t>შპს უნითი დეველოპმენტი 405264495</t>
  </si>
  <si>
    <t>ეკატერინე ქვლივიძე 36001011819</t>
  </si>
  <si>
    <t>გივი რუაძე 01011000657</t>
  </si>
  <si>
    <t>ნაირა გელაშვილი 01008040230</t>
  </si>
  <si>
    <t>თამაზ თამაზაშვილი 14001001035</t>
  </si>
  <si>
    <t>გიორგი ჭუჭულაშვილი 25001000163</t>
  </si>
  <si>
    <t>შპს კახეთის ღვინის მარანი 241582373</t>
  </si>
  <si>
    <t>შპს ბიზნეს ცენტრი კავკასიონი 231279023</t>
  </si>
  <si>
    <t>კობა მაისურაძე 08001003518</t>
  </si>
  <si>
    <t>ეკატერინა გველესიანი 35001014838</t>
  </si>
  <si>
    <t>გიორგი ფოჩხიძე 12001100651</t>
  </si>
  <si>
    <t>ფირდოსი მამედოვი 28001001979</t>
  </si>
  <si>
    <t>სეიმურ მამედოვი 28001001085</t>
  </si>
  <si>
    <t>სს საქართველოს ბანკი 204378869</t>
  </si>
  <si>
    <t>ქ. დმანისი, 9 აპრილის ქ. #63</t>
  </si>
  <si>
    <t xml:space="preserve">კამანდარ დაშდამიროვი </t>
  </si>
  <si>
    <t>გურანდა ბოლქვაძე 61009011791</t>
  </si>
  <si>
    <t>თენგიზ გაბიდაური 22001012821</t>
  </si>
  <si>
    <t>ზურაბ ჯანგირაშვილი 60001129329</t>
  </si>
  <si>
    <t>შპს მცხეთა 2020 400299020</t>
  </si>
  <si>
    <t>შვენა ზანდუკელი-ფშავი 16001000957</t>
  </si>
  <si>
    <t>ნინო ჩოფიკაშვილი 01009003409</t>
  </si>
  <si>
    <t>ავთანდილ არაყიშვილი 62007008733</t>
  </si>
  <si>
    <t>ია ლომაური 59001101395</t>
  </si>
  <si>
    <t>ლაშა მურჯიკნელი 65002012668</t>
  </si>
  <si>
    <t>კობა თოდრია 46001002831</t>
  </si>
  <si>
    <t>დავით გოგოლაძე 11001031011</t>
  </si>
  <si>
    <t>პარკევ წაღიკიან 47001000294</t>
  </si>
  <si>
    <t>ქეთევან ტაბიძე 03001010761</t>
  </si>
  <si>
    <t>რევაზი ქუქჩიშვილი 47001003904</t>
  </si>
  <si>
    <t>ლუსაბერ მურადიანი 07001022059</t>
  </si>
  <si>
    <t>მამბრე მზიკიან 32001016304</t>
  </si>
  <si>
    <t>ალექსანდრე ჯაფარიძე 01008005646</t>
  </si>
  <si>
    <t>ომარი გოცირიძე 04001002980</t>
  </si>
  <si>
    <t>ზაირა ბენდელიანი 49001006224</t>
  </si>
  <si>
    <t>ნათელა ქურასბედიანი 27001007074</t>
  </si>
  <si>
    <t>მზია არევაძე-წერეთელი 01018001780</t>
  </si>
  <si>
    <t>ქ. თერჯოლა, ქუჩა კოსტავას #1</t>
  </si>
  <si>
    <t>33.09.36.198.01.508</t>
  </si>
  <si>
    <t>დარეჯანი ჩუბინიძე 21001015020</t>
  </si>
  <si>
    <t>დიმიტრი ბურძენიძე 38001047179</t>
  </si>
  <si>
    <t>შპს 7 ლიდო 405117136</t>
  </si>
  <si>
    <t>შპს ავა-მარიამი 225063123</t>
  </si>
  <si>
    <t>ომარ კორძაძე 17001000134</t>
  </si>
  <si>
    <t>შპს ნინო 444956166</t>
  </si>
  <si>
    <t>მირმენი ბარათაშვილი 54001031206</t>
  </si>
  <si>
    <t>ვასილ მახარაშვილი 01024083360</t>
  </si>
  <si>
    <t>ნინო კუხალეიშვილი 53001007238</t>
  </si>
  <si>
    <t>გია კოპალეიშვილი 60003006312</t>
  </si>
  <si>
    <t>ნუგზარ იმნაძე 33001014275</t>
  </si>
  <si>
    <t>რევაზ მახარაძე 33001010051</t>
  </si>
  <si>
    <t>ნოდარ ხომერიკი 33001050106</t>
  </si>
  <si>
    <t>ილია ანთელიძე 01017027727</t>
  </si>
  <si>
    <t>გიორგი ორმოცაძე 26001002376</t>
  </si>
  <si>
    <t>მაია ჩხიკვაძე 46001015708</t>
  </si>
  <si>
    <t>ირმა კინწურაშვილი 39001036145</t>
  </si>
  <si>
    <t>ბესიკ შუბლაძე 62007000585</t>
  </si>
  <si>
    <t>ზვიადი ხურცილავა 42001012071</t>
  </si>
  <si>
    <t>შორენა გაბისონია 29001027596</t>
  </si>
  <si>
    <t>შპს ლასარი 244552480</t>
  </si>
  <si>
    <t>ვახტანგ ცხადაია 19001002777</t>
  </si>
  <si>
    <t xml:space="preserve">მანანა ლემონჯავა </t>
  </si>
  <si>
    <t>თამარ ესართია 48001002676</t>
  </si>
  <si>
    <t>ქეთევან მილორავა 42001003756</t>
  </si>
  <si>
    <t>ნინა ჯაფარიძე 62005023736</t>
  </si>
  <si>
    <t xml:space="preserve">ბეჟან დუაძე </t>
  </si>
  <si>
    <t>ამირან დიასამიძე 61008000273</t>
  </si>
  <si>
    <t>თამარა ძუბენკო 61004000897</t>
  </si>
  <si>
    <t>ნესტან შაინიძე 61009020031</t>
  </si>
  <si>
    <t>ხვიჩა გურგენიძე 61006005369</t>
  </si>
  <si>
    <t>ედუარდ ბოლქვაძე 61002014488</t>
  </si>
  <si>
    <t>შპს ინფონიუსი</t>
  </si>
  <si>
    <t>მოქალაქეთა პოლიტიკური გაერთიანება "ქართული ოცნება -დემოკრატიული საქართველო"</t>
  </si>
  <si>
    <t>01,09,2022-31,10,2022</t>
  </si>
  <si>
    <t>საინფორმაციო მომსახურება შემსრულებლის ვებ-გვერდზე-www. newspress.ge -ზე დამკვეთის მიერ გამოგზავნილი ინფორმაციის სრული განთავსება მასალა: ფოტო+ვიდეო+ტექსტი</t>
  </si>
  <si>
    <t>შპს ნსპ.გე</t>
  </si>
  <si>
    <t>საინფორმაციო მომსახურება შემსრულებლის ვებ-გვერდზე-www. nsp.ge -ზე დამკვეთის მიერ გამოგზავნილი ინფორმაციის სრული განთავსება მასალა: ფოტო+ვიდეო+ტექსტი</t>
  </si>
  <si>
    <t>შპს ქართული აზრი</t>
  </si>
  <si>
    <t>01,09,2022-30,09,2022</t>
  </si>
  <si>
    <t>საინფორმაციო მომსახურება შემსრულებლის ვებ-გვერდზე-www. reportiori.ge -ზე და www.qartuliazri.ge-ზე დამკვეთის მიერ გამოგზავნილი ინფორმაციის სრული განთავსება მასალა: ფოტო+ვიდეო+ტექსტი</t>
  </si>
  <si>
    <t>შპს პირველი</t>
  </si>
  <si>
    <t>საინფორმაციო მომსახურება შემსრულებლის ვებ-გვერდზე-www. pia.ge-ზე დამკვეთის მიერ გამოგზავნილი ინფორმაციის სრული განთავსება მასალა: ფოტო+ვიდეო+ტექსტი</t>
  </si>
  <si>
    <t>შპს ლიდერი ექსპრეს-ინფო</t>
  </si>
  <si>
    <t>საინფორმაციო მომსახურება შემსრულებლის ვებ-გვერდზე-www. lid.ge-ზე დამკვეთის მიერ გამოგზავნილი ინფორმაციის სრული განთავსება მასალა: ფოტო+ვიდეო+ტექსტი</t>
  </si>
  <si>
    <t>შპს ექსკლუზივნიუსი "EXCLUSIVE NEWS"</t>
  </si>
  <si>
    <t>საინფორმაციო მომსახურება შემსრულებლის ვებ-გვერდზე-www. exclusivenews.ge-ზე დამკვეთის მიერ გამოგზავნილი ინფორმაციის სრული განთავსება მასალა: ფოტო+ვიდეო+ტექსტი</t>
  </si>
  <si>
    <t>შპს ახალი ამბების სააგენტო კაუკასუსნიუსი</t>
  </si>
  <si>
    <t>საინფორმაციო მომსახურება შემსრულებლის ვებ-გვერდზე-www. epn.ge-ზე; www.expressnews.com.ge; www.expressnews.ge-ზე დამკვეთის მიერ გამოგზავნილი ინფორმაციის სრული განთავსება მასალა: ფოტო+ვიდეო+ტექსტი</t>
  </si>
  <si>
    <t>შპს ახალი ამბები</t>
  </si>
  <si>
    <t>საინფორმაციო მომსახურება შემსრულებლის ვებ-გვერდზე-www. epn.ge-ზე და www.interpressnews.ge-ზე დამკვეთის მიერ გამოგზავნილი ინფორმაციის სრული განთავსება მასალა: ფოტო+ვიდეო+ტექსტი</t>
  </si>
  <si>
    <t>შპს აირეგიონი</t>
  </si>
  <si>
    <t>საინფორმაციო მომსახურება შემსრულებლის ვებ-გვერდზე-www. ipress.ge-ზე; www.ibusiness.com.ge; www.iregions.ge; www.imtavroba.ge -ზე დამკვეთის მიერ გამოგზავნილი ინფორმაციის სრული განთავსება მასალა: ფოტო+ვიდეო+ტექსტი</t>
  </si>
  <si>
    <t>შპს Front News</t>
  </si>
  <si>
    <t>საინფორმაციო მომსახურება შემსრულებლის ვებ-გვერდზე-www. frontnews.ge-ზე დამკვეთის მიერ გამოგზავნილი ინფორმაციის სრული განთავსება მასალა: ფოტო+ვიდეო+ტექსტი</t>
  </si>
  <si>
    <t>შპს მედია ჰოლდინგი კომერსანტი</t>
  </si>
  <si>
    <t>საინფორმაციო მომსახურება შემსრულებლის ვებ-გვერდზე-www. commersant.ge-ზე დამკვეთის მიერ გამოგზავნილი ინფორმაციის სრული განთავსება მასალა: ფოტო+ვიდეო+ტექსტი</t>
  </si>
  <si>
    <t>შპს კვირა+</t>
  </si>
  <si>
    <t>საინფორმაციო მომსახურება შემსრულებლის ვებ-გვერდზე-www. kvira.ge-ზე  და www.region. kvira.ge-ზე დამკვეთის მიერ გამოგზავნილი ინფორმაციის სრული განთავსება მასალა: ფოტო+ვიდეო+ტექსტი</t>
  </si>
  <si>
    <t>შპს პოსტალიონი</t>
  </si>
  <si>
    <t>საინფორმაციო მომსახურება შემსრულებლის ვებ-გვერდზე-www. infopostalioni.ge-ზე დამკვეთის მიერ გამოგზავნილი ინფორმაციის სრული განთავსება მასალა: ფოტო+ვიდეო+ტექსტი</t>
  </si>
  <si>
    <t>შპს აქცენტი ჰოლდინგი</t>
  </si>
  <si>
    <t>საინფორმაციო მომსახურება შემსრულებლის ვებ-გვერდზე-www. accentnews.ge-ზე დამკვეთის მიერ გამოგზავნილი ინფორმაციის სრული განთავსება მასალა: ფოტო+ვიდეო+ტექსტი</t>
  </si>
  <si>
    <t>შპს ონგოუ</t>
  </si>
  <si>
    <t>01,09,2022-30,09,2024</t>
  </si>
  <si>
    <t>საინფორმაციო მომსახურება შემსრულებლის ვებ-გვერდზე-www.ongo.ge-ზე დამკვეთის მიერ გამოგზავნილი ინფორმაციის სრული განთავსება მასალა: ფოტო+ვიდეო+ტექსტი</t>
  </si>
  <si>
    <t>ა.ა.ი.პ. საინფორმაციო სააგენტო "იქს-ნიუსი"</t>
  </si>
  <si>
    <t>საინფორმაციო მომსახურება შემსრულებლის ვებ-გვერდზე-www.xnews.ge-ზე დამკვეთის მიერ გამოგზავნილი ინფორმაციის სრული განთავსება მასალა: ფოტო+ვიდეო+ტექსტი</t>
  </si>
  <si>
    <t>5 თვე</t>
  </si>
  <si>
    <t>0,5 თვე</t>
  </si>
  <si>
    <t>12 თვე</t>
  </si>
  <si>
    <t>36 თვე</t>
  </si>
  <si>
    <t>33 თვე</t>
  </si>
  <si>
    <t>1 თვე</t>
  </si>
  <si>
    <t>11 თვე</t>
  </si>
  <si>
    <t>საპენსიო</t>
  </si>
  <si>
    <t>ფულადი შემოწირულობა</t>
  </si>
  <si>
    <t>ოთარ ცეცხლაძე</t>
  </si>
  <si>
    <t>61009000177</t>
  </si>
  <si>
    <t>GE63CR0150009525863601</t>
  </si>
  <si>
    <t xml:space="preserve">საკონსულტაციო მომსახურეობა </t>
  </si>
  <si>
    <t>01,10,2022-31,10,2022</t>
  </si>
  <si>
    <t>09/13/2022</t>
  </si>
  <si>
    <t>შპს ახალი კაპიტალი</t>
  </si>
  <si>
    <t>ფართის იჯარა და კომუნალური გადასახადები</t>
  </si>
  <si>
    <t>02/24/2020</t>
  </si>
  <si>
    <t>შპს უნითი დეველოპმენტი</t>
  </si>
  <si>
    <t>4 თვე</t>
  </si>
  <si>
    <t>2 თვე</t>
  </si>
  <si>
    <t>ქ. ბორჯომი, მოედანი კოსტავა #1</t>
  </si>
  <si>
    <t>64.03.14.044.01.505</t>
  </si>
  <si>
    <t>შალვა კიკნაძე 11001006348</t>
  </si>
  <si>
    <t>მუნიციპალიტეტი სენაკი, სოფ. ზემო ჭალადიდი</t>
  </si>
  <si>
    <t>44.15.22.428</t>
  </si>
  <si>
    <t>გიორგი თოდუა 39001025839</t>
  </si>
  <si>
    <t>მუნიციპალიტეტი სენაკი, სოფ. თეკლათი</t>
  </si>
  <si>
    <t>44.03.28.170</t>
  </si>
  <si>
    <t>ნელი კვარაცხელია 39001027960</t>
  </si>
  <si>
    <t>44.03.24.372</t>
  </si>
  <si>
    <t>სერგო პერტაია 60001073100</t>
  </si>
  <si>
    <t>გურჯაანის რაიონი, სოფ. კაჭრეთი</t>
  </si>
  <si>
    <t>51.20.63.202</t>
  </si>
  <si>
    <t>1 დღე</t>
  </si>
  <si>
    <t>შპს ამბასადორი კაჭრეთში 404533974</t>
  </si>
  <si>
    <t>შპს ჯორჯიან ჰოტელ მენეჯმენტი 404385722</t>
  </si>
  <si>
    <t>12.08-03.10.2022</t>
  </si>
  <si>
    <t>აუდიტორული მომსახურეობა</t>
  </si>
  <si>
    <t>შპს თი აი ეი ჯი აუდიტესკორტი</t>
  </si>
  <si>
    <t>ღონისძიების ხარჯები</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</si>
</sst>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Lari&quot;_-;\-* #,##0.00\ &quot;Lari&quot;_-;_-* &quot;-&quot;??\ &quot;Lari&quot;_-;_-@_-"/>
    <numFmt numFmtId="164" formatCode="_(* #,##0.00_);_(* \(#,##0.00\);_(* &quot;-&quot;??_);_(@_)"/>
    <numFmt numFmtId="165" formatCode="dd/mm/yy;@"/>
    <numFmt numFmtId="166" formatCode="\ს\ა\ტ\ე\ლ\ე\ვ\ი\ზ\ი\ო\ \რ\ე\კ\ლ\ა\მ\ა"/>
  </numFmts>
  <fonts count="42" x14ac:knownFonts="1">
    <font>
      <sz val="10"/>
      <name val="Arial"/>
      <charset val="1"/>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1"/>
      <color theme="1"/>
      <name val="Sylfaen"/>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Sylfaen"/>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Sylfaen"/>
      <family val="2"/>
      <scheme val="minor"/>
    </font>
    <font>
      <sz val="12"/>
      <name val="Sylfaen"/>
      <family val="1"/>
    </font>
    <font>
      <b/>
      <sz val="11"/>
      <name val="Sylfaen"/>
      <family val="1"/>
    </font>
    <font>
      <b/>
      <sz val="8"/>
      <name val="Sylfaen"/>
      <family val="1"/>
    </font>
    <font>
      <sz val="10"/>
      <name val="Arial"/>
      <family val="2"/>
    </font>
    <font>
      <sz val="11"/>
      <name val="ORIS"/>
      <family val="2"/>
    </font>
    <font>
      <sz val="10"/>
      <color indexed="8"/>
      <name val="Sylfaen"/>
      <family val="1"/>
    </font>
    <font>
      <sz val="9"/>
      <color theme="1"/>
      <name val="Sylfaen"/>
      <family val="1"/>
    </font>
    <font>
      <sz val="8"/>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64"/>
      </bottom>
      <diagonal/>
    </border>
  </borders>
  <cellStyleXfs count="31">
    <xf numFmtId="0" fontId="0" fillId="0" borderId="0"/>
    <xf numFmtId="0" fontId="12" fillId="0" borderId="0"/>
    <xf numFmtId="0" fontId="14"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9"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2" fillId="0" borderId="0"/>
    <xf numFmtId="0" fontId="1" fillId="0" borderId="0"/>
    <xf numFmtId="44" fontId="12" fillId="0" borderId="0" applyFont="0" applyFill="0" applyBorder="0" applyAlignment="0" applyProtection="0"/>
    <xf numFmtId="164" fontId="12" fillId="0" borderId="0" applyFont="0" applyFill="0" applyBorder="0" applyAlignment="0" applyProtection="0"/>
    <xf numFmtId="0" fontId="1" fillId="0" borderId="0"/>
  </cellStyleXfs>
  <cellXfs count="541">
    <xf numFmtId="0" fontId="0" fillId="0" borderId="0" xfId="0"/>
    <xf numFmtId="0" fontId="18" fillId="0" borderId="0" xfId="0" applyFont="1"/>
    <xf numFmtId="0" fontId="18" fillId="0" borderId="0" xfId="0" applyFont="1" applyProtection="1">
      <protection locked="0"/>
    </xf>
    <xf numFmtId="0" fontId="18" fillId="0" borderId="0" xfId="1" applyFont="1" applyAlignment="1" applyProtection="1">
      <alignment horizontal="center" vertical="center"/>
      <protection locked="0"/>
    </xf>
    <xf numFmtId="3" fontId="22" fillId="2" borderId="1"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18" fillId="0" borderId="0" xfId="1" applyFont="1" applyProtection="1">
      <protection locked="0"/>
    </xf>
    <xf numFmtId="0" fontId="22" fillId="0" borderId="0" xfId="1" applyFont="1" applyAlignment="1" applyProtection="1">
      <alignment horizontal="center" vertical="center"/>
      <protection locked="0"/>
    </xf>
    <xf numFmtId="0" fontId="18" fillId="0" borderId="1" xfId="0" applyFont="1" applyBorder="1" applyProtection="1">
      <protection locked="0"/>
    </xf>
    <xf numFmtId="0" fontId="23" fillId="0" borderId="0" xfId="1" applyFont="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0" xfId="0" applyFont="1" applyAlignment="1" applyProtection="1">
      <alignment horizontal="right"/>
      <protection locked="0"/>
    </xf>
    <xf numFmtId="0" fontId="22" fillId="2" borderId="1" xfId="1" applyFont="1" applyFill="1" applyBorder="1" applyAlignment="1">
      <alignment horizontal="left" vertical="center" wrapText="1"/>
    </xf>
    <xf numFmtId="0" fontId="22"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1"/>
    </xf>
    <xf numFmtId="0" fontId="18" fillId="2" borderId="1" xfId="1" applyFont="1" applyFill="1" applyBorder="1" applyAlignment="1">
      <alignment horizontal="left" vertical="center" wrapText="1" indent="2"/>
    </xf>
    <xf numFmtId="0" fontId="18" fillId="2" borderId="1" xfId="1" applyFont="1" applyFill="1" applyBorder="1" applyAlignment="1">
      <alignment horizontal="left" vertical="center" wrapText="1" indent="3"/>
    </xf>
    <xf numFmtId="0" fontId="18" fillId="2" borderId="1" xfId="1" applyFont="1" applyFill="1" applyBorder="1" applyAlignment="1">
      <alignment horizontal="left" vertical="center" wrapText="1" indent="4"/>
    </xf>
    <xf numFmtId="0" fontId="18" fillId="0" borderId="0" xfId="3" applyFont="1" applyAlignment="1" applyProtection="1">
      <alignment horizontal="center" vertical="center"/>
      <protection locked="0"/>
    </xf>
    <xf numFmtId="0" fontId="18" fillId="0" borderId="0" xfId="3" applyFont="1" applyProtection="1">
      <protection locked="0"/>
    </xf>
    <xf numFmtId="0" fontId="18" fillId="0" borderId="4" xfId="0" applyFont="1" applyBorder="1" applyProtection="1">
      <protection locked="0"/>
    </xf>
    <xf numFmtId="0" fontId="0" fillId="0" borderId="0" xfId="0" applyProtection="1">
      <protection locked="0"/>
    </xf>
    <xf numFmtId="0" fontId="20" fillId="0" borderId="0" xfId="4" applyFont="1" applyProtection="1">
      <protection locked="0"/>
    </xf>
    <xf numFmtId="0" fontId="19" fillId="0" borderId="1" xfId="4" applyFont="1" applyBorder="1" applyAlignment="1" applyProtection="1">
      <alignment vertical="center" wrapText="1"/>
      <protection locked="0"/>
    </xf>
    <xf numFmtId="0" fontId="18"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2" fillId="0" borderId="0" xfId="0" applyFont="1" applyAlignment="1" applyProtection="1">
      <alignment horizontal="left" indent="1"/>
      <protection locked="0"/>
    </xf>
    <xf numFmtId="0" fontId="22" fillId="0" borderId="0" xfId="0" applyFont="1" applyAlignment="1" applyProtection="1">
      <alignment horizontal="left" vertical="center" indent="1"/>
      <protection locked="0"/>
    </xf>
    <xf numFmtId="0" fontId="18" fillId="0" borderId="0" xfId="0" applyFont="1" applyAlignment="1" applyProtection="1">
      <alignment horizontal="left" vertical="center"/>
      <protection locked="0"/>
    </xf>
    <xf numFmtId="3" fontId="22" fillId="2" borderId="1" xfId="1" applyNumberFormat="1" applyFont="1" applyFill="1" applyBorder="1" applyAlignment="1" applyProtection="1">
      <alignment horizontal="right" vertical="center" wrapText="1"/>
      <protection locked="0"/>
    </xf>
    <xf numFmtId="3" fontId="22" fillId="2" borderId="1" xfId="1" applyNumberFormat="1" applyFont="1" applyFill="1" applyBorder="1" applyAlignment="1" applyProtection="1">
      <alignment horizontal="right" vertical="center"/>
      <protection locked="0"/>
    </xf>
    <xf numFmtId="3" fontId="18" fillId="2" borderId="1" xfId="1" applyNumberFormat="1" applyFont="1" applyFill="1" applyBorder="1" applyAlignment="1" applyProtection="1">
      <alignment horizontal="right" vertical="center" wrapText="1"/>
      <protection locked="0"/>
    </xf>
    <xf numFmtId="3" fontId="18" fillId="2" borderId="1" xfId="1" applyNumberFormat="1" applyFont="1" applyFill="1" applyBorder="1" applyAlignment="1" applyProtection="1">
      <alignment horizontal="right" vertical="center"/>
      <protection locked="0"/>
    </xf>
    <xf numFmtId="0" fontId="18" fillId="0" borderId="1" xfId="2" applyFont="1" applyBorder="1" applyAlignment="1" applyProtection="1">
      <alignment horizontal="right" vertical="top"/>
      <protection locked="0"/>
    </xf>
    <xf numFmtId="4" fontId="18" fillId="0" borderId="1" xfId="2" applyNumberFormat="1" applyFont="1" applyBorder="1" applyAlignment="1" applyProtection="1">
      <alignment horizontal="right" vertical="center"/>
      <protection locked="0"/>
    </xf>
    <xf numFmtId="0" fontId="18" fillId="0" borderId="4" xfId="3" applyFont="1" applyBorder="1" applyAlignment="1" applyProtection="1">
      <alignment horizontal="right"/>
      <protection locked="0"/>
    </xf>
    <xf numFmtId="0" fontId="22" fillId="0" borderId="0" xfId="0" applyFont="1" applyAlignment="1" applyProtection="1">
      <alignment horizontal="left"/>
      <protection locked="0"/>
    </xf>
    <xf numFmtId="0" fontId="22" fillId="0" borderId="1" xfId="2" applyFont="1" applyBorder="1" applyAlignment="1">
      <alignment horizontal="left" vertical="top" indent="1"/>
    </xf>
    <xf numFmtId="0" fontId="18" fillId="0" borderId="1" xfId="2" applyFont="1" applyBorder="1" applyAlignment="1">
      <alignment horizontal="left" vertical="center" wrapText="1" indent="2"/>
    </xf>
    <xf numFmtId="0" fontId="22" fillId="2" borderId="5" xfId="1" applyFont="1" applyFill="1" applyBorder="1" applyAlignment="1">
      <alignment horizontal="left" vertical="center" wrapText="1"/>
    </xf>
    <xf numFmtId="0" fontId="18" fillId="0" borderId="5" xfId="3" applyFont="1" applyBorder="1" applyAlignment="1">
      <alignment horizontal="left" vertical="center" indent="1"/>
    </xf>
    <xf numFmtId="0" fontId="22" fillId="0" borderId="0" xfId="0" applyFont="1" applyAlignment="1">
      <alignment horizontal="center" wrapText="1"/>
    </xf>
    <xf numFmtId="0" fontId="22" fillId="0" borderId="0" xfId="0" applyFont="1" applyAlignment="1">
      <alignment horizontal="center" vertical="center" wrapText="1"/>
    </xf>
    <xf numFmtId="0" fontId="22" fillId="0" borderId="1" xfId="0" applyFont="1" applyBorder="1" applyAlignment="1">
      <alignment horizontal="left"/>
    </xf>
    <xf numFmtId="0" fontId="22" fillId="0" borderId="1" xfId="0" applyFont="1" applyBorder="1" applyAlignment="1">
      <alignment horizontal="center" vertical="center" wrapText="1"/>
    </xf>
    <xf numFmtId="0" fontId="22" fillId="0" borderId="1" xfId="0" applyFont="1" applyBorder="1" applyAlignment="1">
      <alignment horizontal="left" indent="1"/>
    </xf>
    <xf numFmtId="0" fontId="18" fillId="0" borderId="1" xfId="0" applyFont="1" applyBorder="1" applyAlignment="1">
      <alignment wrapText="1"/>
    </xf>
    <xf numFmtId="0" fontId="22" fillId="0" borderId="1" xfId="0" applyFont="1" applyBorder="1" applyAlignment="1">
      <alignment horizontal="left" vertical="center"/>
    </xf>
    <xf numFmtId="0" fontId="18" fillId="0" borderId="1" xfId="0" applyFont="1" applyBorder="1" applyAlignment="1">
      <alignment horizontal="left" wrapText="1"/>
    </xf>
    <xf numFmtId="0" fontId="18" fillId="0" borderId="1" xfId="0" applyFont="1" applyBorder="1" applyAlignment="1">
      <alignment horizontal="left" vertical="center"/>
    </xf>
    <xf numFmtId="0" fontId="22" fillId="0" borderId="1" xfId="0" applyFont="1" applyBorder="1" applyAlignment="1">
      <alignment horizontal="left" vertical="center" indent="1"/>
    </xf>
    <xf numFmtId="15" fontId="0" fillId="0" borderId="0" xfId="0" applyNumberFormat="1"/>
    <xf numFmtId="0" fontId="19" fillId="0" borderId="0" xfId="4" applyFont="1" applyAlignment="1">
      <alignment vertical="center"/>
    </xf>
    <xf numFmtId="0" fontId="17" fillId="0" borderId="0" xfId="0" applyFont="1"/>
    <xf numFmtId="0" fontId="18" fillId="0" borderId="0" xfId="1" applyFont="1" applyAlignment="1" applyProtection="1">
      <alignment vertical="center"/>
      <protection locked="0"/>
    </xf>
    <xf numFmtId="0" fontId="19" fillId="0" borderId="1" xfId="4" applyFont="1" applyBorder="1" applyAlignment="1" applyProtection="1">
      <alignment horizontal="center" vertical="center" wrapText="1"/>
      <protection locked="0"/>
    </xf>
    <xf numFmtId="0" fontId="22" fillId="0" borderId="0" xfId="0" applyFont="1" applyProtection="1">
      <protection locked="0"/>
    </xf>
    <xf numFmtId="0" fontId="18" fillId="0" borderId="3" xfId="0" applyFont="1" applyBorder="1" applyProtection="1">
      <protection locked="0"/>
    </xf>
    <xf numFmtId="0" fontId="22" fillId="0" borderId="0" xfId="0" applyFont="1" applyAlignment="1" applyProtection="1">
      <alignment horizontal="center"/>
      <protection locked="0"/>
    </xf>
    <xf numFmtId="0" fontId="22" fillId="4" borderId="0" xfId="0" applyFont="1" applyFill="1"/>
    <xf numFmtId="0" fontId="18" fillId="4" borderId="0" xfId="0" applyFont="1" applyFill="1"/>
    <xf numFmtId="0" fontId="18" fillId="4" borderId="0" xfId="1" applyFont="1" applyFill="1" applyAlignment="1">
      <alignment vertical="center"/>
    </xf>
    <xf numFmtId="3" fontId="22" fillId="4" borderId="1" xfId="1" applyNumberFormat="1" applyFont="1" applyFill="1" applyBorder="1" applyAlignment="1">
      <alignment horizontal="center" vertical="center" wrapText="1"/>
    </xf>
    <xf numFmtId="0" fontId="18" fillId="2" borderId="0" xfId="0" applyFont="1" applyFill="1"/>
    <xf numFmtId="3" fontId="22" fillId="4" borderId="1" xfId="1" applyNumberFormat="1" applyFont="1" applyFill="1" applyBorder="1" applyAlignment="1">
      <alignment horizontal="right" vertical="center"/>
    </xf>
    <xf numFmtId="3" fontId="18" fillId="4" borderId="1" xfId="1" applyNumberFormat="1" applyFont="1" applyFill="1" applyBorder="1" applyAlignment="1">
      <alignment horizontal="right" vertical="center" wrapText="1"/>
    </xf>
    <xf numFmtId="3" fontId="22" fillId="4" borderId="1" xfId="1" applyNumberFormat="1" applyFont="1" applyFill="1" applyBorder="1" applyAlignment="1">
      <alignment horizontal="right" vertical="center" wrapText="1"/>
    </xf>
    <xf numFmtId="0" fontId="22" fillId="4" borderId="1" xfId="0" applyFont="1" applyFill="1" applyBorder="1"/>
    <xf numFmtId="3" fontId="22" fillId="4" borderId="1" xfId="0" applyNumberFormat="1" applyFont="1" applyFill="1" applyBorder="1"/>
    <xf numFmtId="0" fontId="22" fillId="0" borderId="1" xfId="1" applyFont="1" applyBorder="1" applyAlignment="1">
      <alignment horizontal="left" vertical="center" wrapText="1" indent="1"/>
    </xf>
    <xf numFmtId="0" fontId="18" fillId="0" borderId="1" xfId="1" applyFont="1" applyBorder="1" applyAlignment="1">
      <alignment horizontal="left" vertical="center" wrapText="1" indent="2"/>
    </xf>
    <xf numFmtId="3" fontId="22" fillId="5" borderId="1" xfId="1" applyNumberFormat="1" applyFont="1" applyFill="1" applyBorder="1" applyAlignment="1">
      <alignment horizontal="left" vertical="center" wrapText="1"/>
    </xf>
    <xf numFmtId="3" fontId="22" fillId="5" borderId="1" xfId="1" applyNumberFormat="1" applyFont="1" applyFill="1" applyBorder="1" applyAlignment="1">
      <alignment horizontal="center" vertical="center" wrapText="1"/>
    </xf>
    <xf numFmtId="0" fontId="18" fillId="5" borderId="0" xfId="1" applyFont="1" applyFill="1" applyProtection="1">
      <protection locked="0"/>
    </xf>
    <xf numFmtId="0" fontId="18" fillId="5" borderId="0" xfId="0" applyFont="1" applyFill="1" applyAlignment="1" applyProtection="1">
      <alignment horizontal="center" vertical="center"/>
      <protection locked="0"/>
    </xf>
    <xf numFmtId="0" fontId="23"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wrapText="1"/>
      <protection locked="0"/>
    </xf>
    <xf numFmtId="0" fontId="18" fillId="5" borderId="0" xfId="1" applyFont="1" applyFill="1" applyAlignment="1" applyProtection="1">
      <alignment horizontal="center" vertical="center"/>
      <protection locked="0"/>
    </xf>
    <xf numFmtId="0" fontId="18" fillId="5" borderId="0" xfId="0" applyFont="1" applyFill="1" applyProtection="1">
      <protection locked="0"/>
    </xf>
    <xf numFmtId="0" fontId="18" fillId="0" borderId="1" xfId="1" applyFont="1" applyBorder="1" applyAlignment="1">
      <alignment horizontal="left" vertical="center" wrapText="1" indent="3"/>
    </xf>
    <xf numFmtId="0" fontId="18" fillId="0" borderId="1" xfId="1" applyFont="1" applyBorder="1" applyAlignment="1">
      <alignment horizontal="left" vertical="center" wrapText="1" indent="1"/>
    </xf>
    <xf numFmtId="0" fontId="22" fillId="0" borderId="1" xfId="0" applyFont="1" applyBorder="1" applyProtection="1">
      <protection locked="0"/>
    </xf>
    <xf numFmtId="0" fontId="18" fillId="4" borderId="0" xfId="1" applyFont="1" applyFill="1" applyAlignment="1">
      <alignment horizontal="center" vertical="center"/>
    </xf>
    <xf numFmtId="0" fontId="18" fillId="4" borderId="0" xfId="1" applyFont="1" applyFill="1" applyAlignment="1">
      <alignment horizontal="right" vertical="center"/>
    </xf>
    <xf numFmtId="0" fontId="18" fillId="4" borderId="0" xfId="1" applyFont="1" applyFill="1" applyAlignment="1">
      <alignment horizontal="left" vertical="center"/>
    </xf>
    <xf numFmtId="0" fontId="18" fillId="4" borderId="0" xfId="0" applyFont="1" applyFill="1" applyProtection="1">
      <protection locked="0"/>
    </xf>
    <xf numFmtId="3" fontId="22" fillId="4" borderId="1" xfId="1" applyNumberFormat="1" applyFont="1" applyFill="1" applyBorder="1" applyAlignment="1">
      <alignment horizontal="left" vertical="center" wrapText="1"/>
    </xf>
    <xf numFmtId="0" fontId="18" fillId="4" borderId="1" xfId="0" applyFont="1" applyFill="1" applyBorder="1"/>
    <xf numFmtId="0" fontId="18" fillId="4" borderId="0" xfId="0" applyFont="1" applyFill="1" applyAlignment="1" applyProtection="1">
      <alignment horizontal="center" vertical="center"/>
      <protection locked="0"/>
    </xf>
    <xf numFmtId="0" fontId="18" fillId="4" borderId="0" xfId="3" applyFont="1" applyFill="1" applyAlignment="1" applyProtection="1">
      <alignment horizontal="center" vertical="center"/>
      <protection locked="0"/>
    </xf>
    <xf numFmtId="0" fontId="18" fillId="4" borderId="0" xfId="3" applyFont="1" applyFill="1"/>
    <xf numFmtId="0" fontId="18" fillId="4" borderId="3" xfId="0" applyFont="1" applyFill="1" applyBorder="1" applyAlignment="1">
      <alignment horizontal="left"/>
    </xf>
    <xf numFmtId="0" fontId="18" fillId="4" borderId="0" xfId="0" applyFont="1" applyFill="1" applyAlignment="1">
      <alignment horizontal="left"/>
    </xf>
    <xf numFmtId="0" fontId="22" fillId="0" borderId="0" xfId="0" applyFont="1" applyAlignment="1">
      <alignment horizontal="left"/>
    </xf>
    <xf numFmtId="0" fontId="18" fillId="4" borderId="0" xfId="0" applyFont="1" applyFill="1" applyAlignment="1">
      <alignment horizontal="left" wrapText="1"/>
    </xf>
    <xf numFmtId="0" fontId="18" fillId="4" borderId="3" xfId="0" applyFont="1" applyFill="1" applyBorder="1" applyAlignment="1">
      <alignment horizontal="left" wrapText="1"/>
    </xf>
    <xf numFmtId="0" fontId="18" fillId="4" borderId="3" xfId="0" applyFont="1" applyFill="1" applyBorder="1"/>
    <xf numFmtId="0" fontId="22" fillId="4" borderId="3" xfId="0" applyFont="1" applyFill="1" applyBorder="1" applyAlignment="1">
      <alignment horizontal="center" vertical="center" wrapText="1"/>
    </xf>
    <xf numFmtId="0" fontId="18" fillId="4" borderId="0" xfId="0" applyFont="1" applyFill="1" applyAlignment="1">
      <alignment horizontal="center" vertical="center"/>
    </xf>
    <xf numFmtId="0" fontId="18" fillId="4" borderId="3" xfId="1" applyFont="1" applyFill="1" applyBorder="1" applyAlignment="1">
      <alignment horizontal="left" vertical="center"/>
    </xf>
    <xf numFmtId="0" fontId="18" fillId="0" borderId="0" xfId="0" applyFont="1" applyAlignment="1">
      <alignment horizontal="center" vertical="center"/>
    </xf>
    <xf numFmtId="0" fontId="21" fillId="4" borderId="5" xfId="4" applyFont="1" applyFill="1" applyBorder="1" applyAlignment="1">
      <alignment horizontal="center" vertical="center" wrapText="1"/>
    </xf>
    <xf numFmtId="0" fontId="21" fillId="4" borderId="1" xfId="4" applyFont="1" applyFill="1" applyBorder="1" applyAlignment="1">
      <alignment horizontal="center" vertical="center" wrapText="1"/>
    </xf>
    <xf numFmtId="0" fontId="17" fillId="4" borderId="0" xfId="0" applyFont="1" applyFill="1"/>
    <xf numFmtId="0" fontId="0" fillId="4" borderId="0" xfId="0" applyFill="1"/>
    <xf numFmtId="14" fontId="18" fillId="4" borderId="0" xfId="1" applyNumberFormat="1" applyFont="1" applyFill="1" applyAlignment="1">
      <alignment vertical="center"/>
    </xf>
    <xf numFmtId="14" fontId="18" fillId="4" borderId="0" xfId="1" applyNumberFormat="1" applyFont="1" applyFill="1" applyAlignment="1">
      <alignment horizontal="center" vertical="center"/>
    </xf>
    <xf numFmtId="0" fontId="13" fillId="4" borderId="0" xfId="1" applyFont="1" applyFill="1" applyAlignment="1">
      <alignment horizontal="left" vertical="center"/>
    </xf>
    <xf numFmtId="0" fontId="12" fillId="4" borderId="0" xfId="0" applyFont="1" applyFill="1"/>
    <xf numFmtId="0" fontId="0" fillId="4" borderId="0" xfId="0" applyFill="1" applyProtection="1">
      <protection locked="0"/>
    </xf>
    <xf numFmtId="14" fontId="18" fillId="0" borderId="0" xfId="1" applyNumberFormat="1" applyFont="1" applyAlignment="1">
      <alignment horizontal="center" vertical="center"/>
    </xf>
    <xf numFmtId="0" fontId="18" fillId="4" borderId="0" xfId="3" applyFont="1" applyFill="1" applyProtection="1">
      <protection locked="0"/>
    </xf>
    <xf numFmtId="0" fontId="18" fillId="4" borderId="0" xfId="1" applyFont="1" applyFill="1" applyProtection="1">
      <protection locked="0"/>
    </xf>
    <xf numFmtId="0" fontId="23" fillId="4" borderId="0" xfId="1" applyFont="1" applyFill="1" applyAlignment="1" applyProtection="1">
      <alignment horizontal="center" vertical="center" wrapText="1"/>
      <protection locked="0"/>
    </xf>
    <xf numFmtId="14" fontId="24" fillId="0" borderId="2" xfId="5" applyNumberFormat="1" applyFont="1" applyBorder="1" applyAlignment="1" applyProtection="1">
      <alignment wrapText="1"/>
      <protection locked="0"/>
    </xf>
    <xf numFmtId="14" fontId="22" fillId="0" borderId="0" xfId="0" applyNumberFormat="1" applyFont="1" applyAlignment="1">
      <alignment horizontal="center" vertical="center" wrapText="1"/>
    </xf>
    <xf numFmtId="0" fontId="18" fillId="4" borderId="0" xfId="1" applyFont="1" applyFill="1" applyAlignment="1" applyProtection="1">
      <alignment horizontal="center" vertical="center"/>
      <protection locked="0"/>
    </xf>
    <xf numFmtId="14" fontId="18" fillId="0" borderId="0" xfId="1" applyNumberFormat="1" applyFont="1" applyAlignment="1">
      <alignment horizontal="right" vertical="center"/>
    </xf>
    <xf numFmtId="0" fontId="18" fillId="2" borderId="0" xfId="0" applyFont="1" applyFill="1" applyProtection="1">
      <protection locked="0"/>
    </xf>
    <xf numFmtId="0" fontId="22" fillId="2" borderId="0" xfId="0" applyFont="1" applyFill="1" applyAlignment="1" applyProtection="1">
      <alignment horizontal="center"/>
      <protection locked="0"/>
    </xf>
    <xf numFmtId="0" fontId="18" fillId="2" borderId="0" xfId="0" applyFont="1" applyFill="1" applyAlignment="1" applyProtection="1">
      <alignment horizontal="center" vertical="center"/>
      <protection locked="0"/>
    </xf>
    <xf numFmtId="0" fontId="18" fillId="2" borderId="3" xfId="0" applyFont="1" applyFill="1" applyBorder="1" applyProtection="1">
      <protection locked="0"/>
    </xf>
    <xf numFmtId="0" fontId="22" fillId="2" borderId="0" xfId="0" applyFont="1" applyFill="1" applyProtection="1">
      <protection locked="0"/>
    </xf>
    <xf numFmtId="0" fontId="17" fillId="2" borderId="0" xfId="0" applyFont="1" applyFill="1"/>
    <xf numFmtId="0" fontId="17" fillId="4" borderId="1" xfId="3" applyFont="1" applyFill="1" applyBorder="1" applyAlignment="1">
      <alignment horizontal="center" vertical="center"/>
    </xf>
    <xf numFmtId="0" fontId="17" fillId="4" borderId="1" xfId="3" applyFont="1" applyFill="1" applyBorder="1" applyAlignment="1">
      <alignment horizontal="center" vertical="center" wrapText="1"/>
    </xf>
    <xf numFmtId="0" fontId="17" fillId="4" borderId="2" xfId="3" applyFont="1" applyFill="1" applyBorder="1" applyAlignment="1">
      <alignment horizontal="center" vertical="center" wrapText="1"/>
    </xf>
    <xf numFmtId="0" fontId="22" fillId="0" borderId="0" xfId="3" applyFont="1" applyProtection="1">
      <protection locked="0"/>
    </xf>
    <xf numFmtId="0" fontId="18" fillId="0" borderId="3" xfId="3" applyFont="1" applyBorder="1" applyProtection="1">
      <protection locked="0"/>
    </xf>
    <xf numFmtId="0" fontId="22" fillId="0" borderId="0" xfId="3" applyFont="1" applyAlignment="1" applyProtection="1">
      <alignment horizontal="left"/>
      <protection locked="0"/>
    </xf>
    <xf numFmtId="0" fontId="18" fillId="0" borderId="0" xfId="3" applyFont="1" applyAlignment="1" applyProtection="1">
      <alignment horizontal="left"/>
      <protection locked="0"/>
    </xf>
    <xf numFmtId="0" fontId="12" fillId="0" borderId="0" xfId="3"/>
    <xf numFmtId="0" fontId="18" fillId="0" borderId="5" xfId="2" applyFont="1" applyBorder="1" applyAlignment="1">
      <alignment horizontal="left" vertical="center" wrapText="1" indent="2"/>
    </xf>
    <xf numFmtId="0" fontId="22" fillId="2" borderId="0" xfId="0" applyFont="1" applyFill="1" applyAlignment="1">
      <alignment horizontal="left"/>
    </xf>
    <xf numFmtId="14" fontId="18" fillId="0" borderId="0" xfId="1" applyNumberFormat="1" applyFont="1" applyAlignment="1">
      <alignment vertical="center"/>
    </xf>
    <xf numFmtId="0" fontId="22" fillId="2" borderId="0" xfId="0" applyFont="1" applyFill="1" applyAlignment="1" applyProtection="1">
      <alignment horizontal="left"/>
      <protection locked="0"/>
    </xf>
    <xf numFmtId="0" fontId="12" fillId="2" borderId="0" xfId="0" applyFont="1" applyFill="1"/>
    <xf numFmtId="0" fontId="22" fillId="4" borderId="0" xfId="0" applyFont="1" applyFill="1" applyAlignment="1" applyProtection="1">
      <alignment horizontal="center"/>
      <protection locked="0"/>
    </xf>
    <xf numFmtId="0" fontId="22" fillId="4" borderId="0" xfId="0" applyFont="1" applyFill="1" applyProtection="1">
      <protection locked="0"/>
    </xf>
    <xf numFmtId="0" fontId="22" fillId="0" borderId="1" xfId="1" applyFont="1" applyBorder="1" applyAlignment="1">
      <alignment horizontal="left" vertical="center" wrapText="1"/>
    </xf>
    <xf numFmtId="0" fontId="22" fillId="5" borderId="0" xfId="1" applyFont="1" applyFill="1" applyAlignment="1" applyProtection="1">
      <alignment horizontal="center" vertical="center"/>
      <protection locked="0"/>
    </xf>
    <xf numFmtId="3" fontId="22" fillId="2" borderId="1" xfId="1" applyNumberFormat="1" applyFont="1" applyFill="1" applyBorder="1" applyAlignment="1" applyProtection="1">
      <alignment horizontal="center" vertical="center"/>
      <protection locked="0"/>
    </xf>
    <xf numFmtId="3" fontId="18" fillId="5" borderId="0" xfId="1" applyNumberFormat="1" applyFont="1" applyFill="1" applyAlignment="1" applyProtection="1">
      <alignment horizontal="center" vertical="center"/>
      <protection locked="0"/>
    </xf>
    <xf numFmtId="0" fontId="18" fillId="0" borderId="1" xfId="2" applyFont="1" applyBorder="1" applyAlignment="1" applyProtection="1">
      <alignment horizontal="left" vertical="top"/>
      <protection locked="0"/>
    </xf>
    <xf numFmtId="0" fontId="27" fillId="5" borderId="0" xfId="0" applyFont="1" applyFill="1" applyAlignment="1" applyProtection="1">
      <alignment vertical="center"/>
      <protection locked="0"/>
    </xf>
    <xf numFmtId="0" fontId="27" fillId="0" borderId="0" xfId="0" applyFont="1" applyAlignment="1" applyProtection="1">
      <alignment vertical="center"/>
      <protection locked="0"/>
    </xf>
    <xf numFmtId="0" fontId="18" fillId="0" borderId="1" xfId="1" applyFont="1" applyBorder="1" applyAlignment="1">
      <alignment horizontal="left" vertical="center" wrapText="1" indent="4"/>
    </xf>
    <xf numFmtId="0" fontId="18" fillId="4" borderId="1" xfId="0" applyFont="1" applyFill="1" applyBorder="1" applyAlignment="1">
      <alignment horizontal="center"/>
    </xf>
    <xf numFmtId="0" fontId="18" fillId="0" borderId="5" xfId="0" applyFont="1" applyBorder="1" applyAlignment="1">
      <alignment horizontal="left" vertical="center" indent="1"/>
    </xf>
    <xf numFmtId="0" fontId="18" fillId="4" borderId="2" xfId="0" applyFont="1" applyFill="1" applyBorder="1" applyAlignment="1">
      <alignment horizontal="center"/>
    </xf>
    <xf numFmtId="0" fontId="18" fillId="4" borderId="0" xfId="1" applyFont="1" applyFill="1" applyAlignment="1">
      <alignment wrapText="1"/>
    </xf>
    <xf numFmtId="0" fontId="18" fillId="4" borderId="0" xfId="0" applyFont="1" applyFill="1" applyAlignment="1">
      <alignment wrapText="1"/>
    </xf>
    <xf numFmtId="0" fontId="18" fillId="0" borderId="0" xfId="0" applyFont="1" applyAlignment="1" applyProtection="1">
      <alignment wrapText="1"/>
      <protection locked="0"/>
    </xf>
    <xf numFmtId="0" fontId="18" fillId="0" borderId="0" xfId="3" applyFont="1" applyAlignment="1" applyProtection="1">
      <alignment wrapText="1"/>
      <protection locked="0"/>
    </xf>
    <xf numFmtId="0" fontId="22" fillId="0" borderId="0" xfId="0" applyFont="1" applyAlignment="1" applyProtection="1">
      <alignment wrapText="1"/>
      <protection locked="0"/>
    </xf>
    <xf numFmtId="0" fontId="17" fillId="0" borderId="0" xfId="0" applyFont="1" applyAlignment="1">
      <alignment wrapText="1"/>
    </xf>
    <xf numFmtId="0" fontId="18" fillId="0" borderId="1" xfId="0" applyFont="1" applyBorder="1" applyAlignment="1">
      <alignment horizontal="left" vertical="center" wrapText="1" indent="2"/>
    </xf>
    <xf numFmtId="0" fontId="28" fillId="4" borderId="0" xfId="1" applyFont="1" applyFill="1" applyAlignment="1">
      <alignment horizontal="right" vertical="center"/>
    </xf>
    <xf numFmtId="0" fontId="18" fillId="4" borderId="1" xfId="0" applyFont="1" applyFill="1" applyBorder="1" applyProtection="1">
      <protection locked="0"/>
    </xf>
    <xf numFmtId="0" fontId="22" fillId="2" borderId="1" xfId="1" applyFont="1" applyFill="1" applyBorder="1" applyAlignment="1">
      <alignment vertical="center" wrapText="1"/>
    </xf>
    <xf numFmtId="0" fontId="22" fillId="0" borderId="5" xfId="1" applyFont="1" applyBorder="1" applyAlignment="1">
      <alignment horizontal="left" vertical="center" wrapText="1"/>
    </xf>
    <xf numFmtId="0" fontId="22" fillId="2" borderId="4" xfId="0" applyFont="1" applyFill="1" applyBorder="1"/>
    <xf numFmtId="3" fontId="18" fillId="4" borderId="26" xfId="1" applyNumberFormat="1" applyFont="1" applyFill="1" applyBorder="1" applyAlignment="1">
      <alignment horizontal="right" vertical="center" wrapText="1"/>
    </xf>
    <xf numFmtId="0" fontId="22" fillId="4" borderId="2" xfId="0" applyFont="1" applyFill="1" applyBorder="1"/>
    <xf numFmtId="3" fontId="18" fillId="4" borderId="24" xfId="1" applyNumberFormat="1" applyFont="1" applyFill="1" applyBorder="1" applyAlignment="1">
      <alignment horizontal="right" vertical="center" wrapText="1"/>
    </xf>
    <xf numFmtId="0" fontId="18" fillId="4" borderId="3" xfId="0" applyFont="1" applyFill="1" applyBorder="1" applyProtection="1">
      <protection locked="0"/>
    </xf>
    <xf numFmtId="0" fontId="18" fillId="0" borderId="0" xfId="0" applyFont="1" applyAlignment="1">
      <alignment vertical="center"/>
    </xf>
    <xf numFmtId="0" fontId="18" fillId="0" borderId="0" xfId="0" applyFont="1" applyAlignment="1" applyProtection="1">
      <alignment vertical="center"/>
      <protection locked="0"/>
    </xf>
    <xf numFmtId="0" fontId="18" fillId="4" borderId="0" xfId="0" applyFont="1" applyFill="1" applyAlignment="1">
      <alignment vertical="center"/>
    </xf>
    <xf numFmtId="0" fontId="18" fillId="4" borderId="30" xfId="1" applyFont="1" applyFill="1" applyBorder="1" applyAlignment="1">
      <alignment horizontal="left" vertical="center"/>
    </xf>
    <xf numFmtId="0" fontId="18" fillId="4" borderId="30" xfId="0" applyFont="1" applyFill="1" applyBorder="1" applyAlignment="1">
      <alignment vertical="center"/>
    </xf>
    <xf numFmtId="0" fontId="22" fillId="4" borderId="0" xfId="0" applyFont="1" applyFill="1" applyAlignment="1">
      <alignment vertical="center"/>
    </xf>
    <xf numFmtId="0" fontId="22" fillId="4" borderId="30" xfId="0" applyFont="1" applyFill="1" applyBorder="1" applyAlignment="1">
      <alignment vertical="center"/>
    </xf>
    <xf numFmtId="0" fontId="18" fillId="2" borderId="0" xfId="1" applyFont="1" applyFill="1" applyAlignment="1">
      <alignment horizontal="left" vertical="center" wrapText="1" indent="1"/>
    </xf>
    <xf numFmtId="0" fontId="17" fillId="4" borderId="1" xfId="0" applyFont="1" applyFill="1" applyBorder="1"/>
    <xf numFmtId="0" fontId="22" fillId="4" borderId="1" xfId="1" applyFont="1" applyFill="1" applyBorder="1" applyAlignment="1">
      <alignment horizontal="left" vertical="center" wrapText="1" indent="1"/>
    </xf>
    <xf numFmtId="0" fontId="22" fillId="4" borderId="1" xfId="0" applyFont="1" applyFill="1" applyBorder="1" applyProtection="1">
      <protection locked="0"/>
    </xf>
    <xf numFmtId="0" fontId="27" fillId="4" borderId="30" xfId="0" applyFont="1" applyFill="1" applyBorder="1" applyAlignment="1">
      <alignment vertical="center"/>
    </xf>
    <xf numFmtId="0" fontId="22" fillId="2" borderId="0" xfId="0" applyFont="1" applyFill="1" applyAlignment="1">
      <alignment horizontal="left" vertical="center"/>
    </xf>
    <xf numFmtId="0" fontId="18" fillId="4" borderId="0" xfId="3" applyFont="1" applyFill="1" applyAlignment="1">
      <alignment horizontal="left" vertical="center"/>
    </xf>
    <xf numFmtId="0" fontId="12" fillId="4" borderId="0" xfId="3" applyFill="1"/>
    <xf numFmtId="0" fontId="21" fillId="3" borderId="1" xfId="3" applyFont="1" applyFill="1" applyBorder="1" applyAlignment="1">
      <alignment horizontal="center" vertical="center"/>
    </xf>
    <xf numFmtId="0" fontId="21" fillId="3" borderId="1" xfId="3" applyFont="1" applyFill="1" applyBorder="1" applyAlignment="1">
      <alignment horizontal="center" vertical="center" wrapText="1"/>
    </xf>
    <xf numFmtId="0" fontId="21" fillId="0" borderId="1" xfId="3" applyFont="1" applyBorder="1" applyAlignment="1">
      <alignment horizontal="left" vertical="center"/>
    </xf>
    <xf numFmtId="0" fontId="19" fillId="0" borderId="1" xfId="3" applyFont="1" applyBorder="1"/>
    <xf numFmtId="3" fontId="19" fillId="2" borderId="1" xfId="3" applyNumberFormat="1" applyFont="1" applyFill="1" applyBorder="1"/>
    <xf numFmtId="0" fontId="21" fillId="0" borderId="1" xfId="3" applyFont="1" applyBorder="1" applyAlignment="1">
      <alignment horizontal="center"/>
    </xf>
    <xf numFmtId="3" fontId="19" fillId="0" borderId="1" xfId="3" applyNumberFormat="1" applyFont="1" applyBorder="1"/>
    <xf numFmtId="0" fontId="19" fillId="0" borderId="1" xfId="3" applyFont="1" applyBorder="1" applyAlignment="1">
      <alignment horizontal="right"/>
    </xf>
    <xf numFmtId="0" fontId="19" fillId="2" borderId="1" xfId="3" applyFont="1" applyFill="1" applyBorder="1"/>
    <xf numFmtId="0" fontId="21" fillId="0" borderId="1" xfId="3" applyFont="1" applyBorder="1" applyAlignment="1">
      <alignment horizontal="center" vertical="center"/>
    </xf>
    <xf numFmtId="0" fontId="19" fillId="4" borderId="1" xfId="3" applyFont="1" applyFill="1" applyBorder="1"/>
    <xf numFmtId="0" fontId="19" fillId="0" borderId="1" xfId="3" applyFont="1" applyBorder="1" applyAlignment="1">
      <alignment horizontal="left" vertical="center"/>
    </xf>
    <xf numFmtId="0" fontId="19" fillId="0" borderId="0" xfId="3" applyFont="1" applyAlignment="1">
      <alignment horizontal="right"/>
    </xf>
    <xf numFmtId="0" fontId="19" fillId="0" borderId="0" xfId="3" applyFont="1" applyAlignment="1">
      <alignment horizontal="left" vertical="center"/>
    </xf>
    <xf numFmtId="0" fontId="19" fillId="0" borderId="0" xfId="3" applyFont="1"/>
    <xf numFmtId="0" fontId="17" fillId="0" borderId="0" xfId="3" applyFont="1"/>
    <xf numFmtId="3" fontId="22" fillId="2" borderId="0" xfId="1" applyNumberFormat="1" applyFont="1" applyFill="1" applyAlignment="1" applyProtection="1">
      <alignment horizontal="center" vertical="center" wrapText="1"/>
      <protection locked="0"/>
    </xf>
    <xf numFmtId="0" fontId="18" fillId="0" borderId="1" xfId="1" applyFont="1" applyBorder="1" applyAlignment="1">
      <alignment horizontal="left" wrapText="1"/>
    </xf>
    <xf numFmtId="0" fontId="22" fillId="0" borderId="1" xfId="1" applyFont="1" applyBorder="1" applyAlignment="1">
      <alignment horizontal="left" wrapText="1"/>
    </xf>
    <xf numFmtId="0" fontId="18" fillId="0" borderId="0" xfId="0" applyFont="1" applyAlignment="1" applyProtection="1">
      <alignment horizontal="left" vertical="center" wrapText="1"/>
      <protection locked="0"/>
    </xf>
    <xf numFmtId="0" fontId="12" fillId="4" borderId="1" xfId="3" applyFill="1" applyBorder="1" applyAlignment="1">
      <alignment horizontal="center" vertical="center"/>
    </xf>
    <xf numFmtId="0" fontId="22" fillId="0" borderId="26" xfId="1" applyFont="1" applyBorder="1" applyAlignment="1">
      <alignment horizontal="left" vertical="center" wrapText="1" indent="1"/>
    </xf>
    <xf numFmtId="0" fontId="22" fillId="0" borderId="26" xfId="0" applyFont="1" applyBorder="1" applyProtection="1">
      <protection locked="0"/>
    </xf>
    <xf numFmtId="3" fontId="22" fillId="4" borderId="26" xfId="0" applyNumberFormat="1" applyFont="1" applyFill="1" applyBorder="1"/>
    <xf numFmtId="3" fontId="25" fillId="5" borderId="1" xfId="1" applyNumberFormat="1" applyFont="1" applyFill="1" applyBorder="1" applyAlignment="1">
      <alignment horizontal="center" vertical="center" wrapText="1"/>
    </xf>
    <xf numFmtId="3" fontId="25" fillId="4" borderId="1" xfId="1" applyNumberFormat="1" applyFont="1" applyFill="1" applyBorder="1" applyAlignment="1">
      <alignment horizontal="center" vertical="center" wrapText="1"/>
    </xf>
    <xf numFmtId="0" fontId="18" fillId="2" borderId="0" xfId="0" applyFont="1" applyFill="1" applyAlignment="1" applyProtection="1">
      <alignment horizontal="left"/>
      <protection locked="0"/>
    </xf>
    <xf numFmtId="0" fontId="22" fillId="4" borderId="0" xfId="0" applyFont="1" applyFill="1" applyAlignment="1">
      <alignment horizontal="left" vertical="center"/>
    </xf>
    <xf numFmtId="0" fontId="18" fillId="0" borderId="0" xfId="3" applyFont="1" applyAlignment="1">
      <alignment horizontal="left" vertical="center"/>
    </xf>
    <xf numFmtId="0" fontId="12" fillId="0" borderId="0" xfId="3" applyAlignment="1" applyProtection="1">
      <alignment vertical="center"/>
      <protection locked="0"/>
    </xf>
    <xf numFmtId="0" fontId="12" fillId="0" borderId="0" xfId="0" applyFont="1"/>
    <xf numFmtId="0" fontId="12" fillId="4" borderId="0" xfId="3" applyFill="1" applyProtection="1">
      <protection locked="0"/>
    </xf>
    <xf numFmtId="0" fontId="12" fillId="0" borderId="0" xfId="3" applyProtection="1">
      <protection locked="0"/>
    </xf>
    <xf numFmtId="0" fontId="12" fillId="4" borderId="0" xfId="3" applyFill="1" applyAlignment="1" applyProtection="1">
      <alignment horizontal="left"/>
      <protection locked="0"/>
    </xf>
    <xf numFmtId="0" fontId="12" fillId="4" borderId="25" xfId="3" applyFill="1" applyBorder="1"/>
    <xf numFmtId="0" fontId="12" fillId="0" borderId="1" xfId="3" applyBorder="1" applyProtection="1">
      <protection locked="0"/>
    </xf>
    <xf numFmtId="14" fontId="12" fillId="0" borderId="1" xfId="3" applyNumberFormat="1" applyBorder="1" applyProtection="1">
      <protection locked="0"/>
    </xf>
    <xf numFmtId="0" fontId="32" fillId="0" borderId="1" xfId="14" applyFont="1" applyBorder="1" applyAlignment="1" applyProtection="1">
      <alignment wrapText="1"/>
      <protection locked="0"/>
    </xf>
    <xf numFmtId="14" fontId="12" fillId="4" borderId="1" xfId="3" applyNumberFormat="1" applyFill="1" applyBorder="1"/>
    <xf numFmtId="0" fontId="12" fillId="0" borderId="1" xfId="3" applyBorder="1" applyAlignment="1" applyProtection="1">
      <alignment horizontal="left" vertical="center"/>
      <protection locked="0"/>
    </xf>
    <xf numFmtId="0" fontId="22" fillId="4" borderId="6" xfId="2" applyFont="1" applyFill="1" applyBorder="1" applyAlignment="1">
      <alignment horizontal="center" vertical="top" wrapText="1"/>
    </xf>
    <xf numFmtId="0" fontId="22" fillId="4" borderId="6" xfId="2" applyFont="1" applyFill="1" applyBorder="1" applyAlignment="1">
      <alignment horizontal="center" vertical="center" wrapText="1"/>
    </xf>
    <xf numFmtId="1" fontId="22" fillId="4" borderId="6" xfId="2" applyNumberFormat="1" applyFont="1" applyFill="1" applyBorder="1" applyAlignment="1">
      <alignment horizontal="center" vertical="center" wrapText="1"/>
    </xf>
    <xf numFmtId="1" fontId="22" fillId="4" borderId="6" xfId="2" applyNumberFormat="1" applyFont="1" applyFill="1" applyBorder="1" applyAlignment="1">
      <alignment horizontal="center" vertical="top" wrapText="1"/>
    </xf>
    <xf numFmtId="0" fontId="18" fillId="0" borderId="6" xfId="2" applyFont="1" applyBorder="1" applyAlignment="1" applyProtection="1">
      <alignment horizontal="center" vertical="top" wrapText="1"/>
      <protection locked="0"/>
    </xf>
    <xf numFmtId="1" fontId="18" fillId="0" borderId="6" xfId="2" applyNumberFormat="1"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1" fontId="18" fillId="0" borderId="7" xfId="2" applyNumberFormat="1"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23" xfId="2" applyFont="1" applyBorder="1" applyAlignment="1" applyProtection="1">
      <alignment horizontal="left" vertical="top" wrapText="1"/>
      <protection locked="0"/>
    </xf>
    <xf numFmtId="0" fontId="22" fillId="0" borderId="1" xfId="2" applyFont="1" applyBorder="1" applyAlignment="1" applyProtection="1">
      <alignment horizontal="left" vertical="top" wrapText="1"/>
      <protection locked="0"/>
    </xf>
    <xf numFmtId="2" fontId="18" fillId="0" borderId="18" xfId="2" applyNumberFormat="1" applyFont="1" applyBorder="1" applyAlignment="1">
      <alignment horizontal="left" vertical="top" wrapText="1"/>
    </xf>
    <xf numFmtId="0" fontId="12" fillId="4" borderId="0" xfId="0" applyFont="1" applyFill="1" applyProtection="1">
      <protection locked="0"/>
    </xf>
    <xf numFmtId="0" fontId="22" fillId="4" borderId="5" xfId="4" applyFont="1" applyFill="1" applyBorder="1" applyAlignment="1">
      <alignment horizontal="left" vertical="center" wrapText="1"/>
    </xf>
    <xf numFmtId="0" fontId="22" fillId="4" borderId="1" xfId="4" applyFont="1" applyFill="1" applyBorder="1" applyAlignment="1">
      <alignment horizontal="center" vertical="center" wrapText="1"/>
    </xf>
    <xf numFmtId="0" fontId="22" fillId="4" borderId="5" xfId="4" applyFont="1" applyFill="1" applyBorder="1" applyAlignment="1">
      <alignment horizontal="center" vertical="center" wrapText="1"/>
    </xf>
    <xf numFmtId="0" fontId="18" fillId="0" borderId="1" xfId="4" applyFont="1" applyBorder="1" applyAlignment="1" applyProtection="1">
      <alignment horizontal="center" vertical="center" wrapText="1"/>
      <protection locked="0"/>
    </xf>
    <xf numFmtId="0" fontId="18" fillId="0" borderId="1" xfId="4" applyFont="1" applyBorder="1" applyAlignment="1" applyProtection="1">
      <alignment vertical="center" wrapText="1"/>
      <protection locked="0"/>
    </xf>
    <xf numFmtId="0" fontId="18" fillId="0" borderId="2" xfId="4" applyFont="1" applyBorder="1" applyAlignment="1" applyProtection="1">
      <alignment vertical="center" wrapText="1"/>
      <protection locked="0"/>
    </xf>
    <xf numFmtId="0" fontId="12" fillId="2" borderId="0" xfId="0" applyFont="1" applyFill="1" applyProtection="1">
      <protection locked="0"/>
    </xf>
    <xf numFmtId="0" fontId="33" fillId="2" borderId="0" xfId="4" applyFont="1" applyFill="1" applyProtection="1">
      <protection locked="0"/>
    </xf>
    <xf numFmtId="0" fontId="12" fillId="2" borderId="3" xfId="0" applyFont="1" applyFill="1" applyBorder="1"/>
    <xf numFmtId="0" fontId="12" fillId="0" borderId="0" xfId="0" applyFont="1" applyProtection="1">
      <protection locked="0"/>
    </xf>
    <xf numFmtId="0" fontId="33" fillId="0" borderId="0" xfId="4" applyFont="1" applyProtection="1">
      <protection locked="0"/>
    </xf>
    <xf numFmtId="14" fontId="32" fillId="0" borderId="2" xfId="5" applyNumberFormat="1" applyFont="1" applyBorder="1" applyAlignment="1" applyProtection="1">
      <alignment wrapText="1"/>
      <protection locked="0"/>
    </xf>
    <xf numFmtId="0" fontId="12" fillId="0" borderId="3" xfId="0" applyFont="1" applyBorder="1"/>
    <xf numFmtId="0" fontId="18" fillId="4" borderId="1" xfId="4" applyFont="1" applyFill="1" applyBorder="1" applyAlignment="1">
      <alignment vertical="center" wrapText="1"/>
    </xf>
    <xf numFmtId="0" fontId="18" fillId="4" borderId="1" xfId="4" applyFont="1" applyFill="1" applyBorder="1" applyAlignment="1">
      <alignment horizontal="center" vertical="center" wrapText="1"/>
    </xf>
    <xf numFmtId="0" fontId="33" fillId="4" borderId="0" xfId="4" applyFont="1" applyFill="1" applyProtection="1">
      <protection locked="0"/>
    </xf>
    <xf numFmtId="0" fontId="22" fillId="4" borderId="4" xfId="4" applyFont="1" applyFill="1" applyBorder="1" applyAlignment="1">
      <alignment horizontal="center" vertical="center" wrapText="1"/>
    </xf>
    <xf numFmtId="0" fontId="22" fillId="0" borderId="1" xfId="4" applyFont="1" applyBorder="1" applyAlignment="1">
      <alignment vertical="center" wrapText="1"/>
    </xf>
    <xf numFmtId="0" fontId="18" fillId="0" borderId="1" xfId="4" applyFont="1" applyBorder="1" applyAlignment="1">
      <alignment vertical="center" wrapText="1"/>
    </xf>
    <xf numFmtId="0" fontId="18" fillId="0" borderId="0" xfId="4" applyFont="1" applyAlignment="1" applyProtection="1">
      <alignment vertical="center" wrapText="1"/>
      <protection locked="0"/>
    </xf>
    <xf numFmtId="0" fontId="22" fillId="0" borderId="6" xfId="2" applyFont="1" applyBorder="1" applyAlignment="1">
      <alignment horizontal="left" vertical="top"/>
    </xf>
    <xf numFmtId="0" fontId="18" fillId="0" borderId="0" xfId="2" applyFont="1" applyAlignment="1" applyProtection="1">
      <alignment horizontal="center" vertical="top" wrapText="1"/>
      <protection locked="0"/>
    </xf>
    <xf numFmtId="1" fontId="18" fillId="0" borderId="0" xfId="2" applyNumberFormat="1" applyFont="1" applyAlignment="1" applyProtection="1">
      <alignment horizontal="center" vertical="top" wrapText="1"/>
      <protection locked="0"/>
    </xf>
    <xf numFmtId="1" fontId="18" fillId="4" borderId="6" xfId="2" applyNumberFormat="1" applyFont="1" applyFill="1" applyBorder="1" applyAlignment="1" applyProtection="1">
      <alignment horizontal="center" vertical="top" wrapText="1"/>
      <protection locked="0"/>
    </xf>
    <xf numFmtId="0" fontId="18" fillId="4" borderId="6" xfId="2" applyFont="1" applyFill="1" applyBorder="1" applyAlignment="1" applyProtection="1">
      <alignment horizontal="right" vertical="top" wrapText="1"/>
      <protection locked="0"/>
    </xf>
    <xf numFmtId="0" fontId="22" fillId="4" borderId="20" xfId="2" applyFont="1" applyFill="1" applyBorder="1" applyAlignment="1" applyProtection="1">
      <alignment horizontal="left" vertical="top"/>
      <protection locked="0"/>
    </xf>
    <xf numFmtId="0" fontId="18" fillId="4" borderId="20" xfId="2" applyFont="1" applyFill="1" applyBorder="1" applyAlignment="1" applyProtection="1">
      <alignment horizontal="left" vertical="top" wrapText="1"/>
      <protection locked="0"/>
    </xf>
    <xf numFmtId="0" fontId="18" fillId="4" borderId="21" xfId="2" applyFont="1" applyFill="1" applyBorder="1" applyAlignment="1" applyProtection="1">
      <alignment horizontal="left" vertical="top" wrapText="1"/>
      <protection locked="0"/>
    </xf>
    <xf numFmtId="1" fontId="18" fillId="4" borderId="21" xfId="2" applyNumberFormat="1" applyFont="1" applyFill="1" applyBorder="1" applyAlignment="1" applyProtection="1">
      <alignment horizontal="left" vertical="top" wrapText="1"/>
      <protection locked="0"/>
    </xf>
    <xf numFmtId="1" fontId="18" fillId="4" borderId="22" xfId="2" applyNumberFormat="1" applyFont="1" applyFill="1" applyBorder="1" applyAlignment="1" applyProtection="1">
      <alignment horizontal="left" vertical="top" wrapText="1"/>
      <protection locked="0"/>
    </xf>
    <xf numFmtId="0" fontId="18" fillId="4" borderId="7" xfId="2" applyFont="1" applyFill="1" applyBorder="1" applyAlignment="1" applyProtection="1">
      <alignment horizontal="right" vertical="top" wrapText="1"/>
      <protection locked="0"/>
    </xf>
    <xf numFmtId="0" fontId="18" fillId="2" borderId="0" xfId="0" applyFont="1" applyFill="1" applyAlignment="1">
      <alignment horizontal="center" vertical="center"/>
    </xf>
    <xf numFmtId="0" fontId="18" fillId="4" borderId="19" xfId="2" applyFont="1" applyFill="1" applyBorder="1" applyAlignment="1">
      <alignment horizontal="center" vertical="top" wrapText="1"/>
    </xf>
    <xf numFmtId="1" fontId="18" fillId="4" borderId="19" xfId="2" applyNumberFormat="1" applyFont="1" applyFill="1" applyBorder="1" applyAlignment="1">
      <alignment horizontal="center" vertical="top" wrapText="1"/>
    </xf>
    <xf numFmtId="0" fontId="18" fillId="4" borderId="8" xfId="2" applyFont="1" applyFill="1" applyBorder="1" applyAlignment="1">
      <alignment horizontal="center" vertical="top" wrapText="1"/>
    </xf>
    <xf numFmtId="1" fontId="18" fillId="4" borderId="8" xfId="2" applyNumberFormat="1" applyFont="1" applyFill="1" applyBorder="1" applyAlignment="1">
      <alignment horizontal="center" vertical="top" wrapText="1"/>
    </xf>
    <xf numFmtId="0" fontId="22" fillId="4" borderId="1" xfId="2" applyFont="1" applyFill="1" applyBorder="1" applyAlignment="1">
      <alignment horizontal="center" vertical="top" wrapText="1"/>
    </xf>
    <xf numFmtId="1" fontId="22" fillId="4" borderId="1" xfId="2" applyNumberFormat="1" applyFont="1" applyFill="1" applyBorder="1" applyAlignment="1">
      <alignment horizontal="center" vertical="top" wrapText="1"/>
    </xf>
    <xf numFmtId="0" fontId="12" fillId="4" borderId="3" xfId="0" applyFont="1" applyFill="1" applyBorder="1"/>
    <xf numFmtId="166" fontId="27" fillId="2" borderId="2" xfId="10" applyNumberFormat="1" applyFont="1" applyFill="1" applyBorder="1" applyAlignment="1" applyProtection="1">
      <alignment horizontal="left" vertical="center" wrapText="1"/>
      <protection locked="0"/>
    </xf>
    <xf numFmtId="14" fontId="18" fillId="2" borderId="0" xfId="10" applyNumberFormat="1" applyFont="1" applyFill="1" applyAlignment="1">
      <alignment vertical="center"/>
    </xf>
    <xf numFmtId="0" fontId="18" fillId="2" borderId="0" xfId="10" applyFont="1" applyFill="1" applyAlignment="1" applyProtection="1">
      <alignment vertical="center"/>
      <protection locked="0"/>
    </xf>
    <xf numFmtId="14" fontId="18" fillId="2" borderId="0" xfId="10" applyNumberFormat="1" applyFont="1" applyFill="1" applyAlignment="1">
      <alignment horizontal="center" vertical="center"/>
    </xf>
    <xf numFmtId="14" fontId="22" fillId="2" borderId="0" xfId="10" applyNumberFormat="1" applyFont="1" applyFill="1" applyAlignment="1">
      <alignment horizontal="center" vertical="center"/>
    </xf>
    <xf numFmtId="14" fontId="22" fillId="2" borderId="0" xfId="10" applyNumberFormat="1" applyFont="1" applyFill="1" applyAlignment="1">
      <alignment vertical="center"/>
    </xf>
    <xf numFmtId="14" fontId="22" fillId="2" borderId="0" xfId="10" applyNumberFormat="1" applyFont="1" applyFill="1" applyAlignment="1">
      <alignment vertical="center" wrapText="1"/>
    </xf>
    <xf numFmtId="49" fontId="18" fillId="0" borderId="1" xfId="1" applyNumberFormat="1" applyFont="1" applyBorder="1" applyAlignment="1">
      <alignment horizontal="left" vertical="center" wrapText="1" indent="2"/>
    </xf>
    <xf numFmtId="166" fontId="27" fillId="2" borderId="24" xfId="10" applyNumberFormat="1" applyFont="1" applyFill="1" applyBorder="1" applyAlignment="1" applyProtection="1">
      <alignment horizontal="left" vertical="center" wrapText="1"/>
      <protection locked="0"/>
    </xf>
    <xf numFmtId="3" fontId="31" fillId="5" borderId="1" xfId="1" applyNumberFormat="1" applyFont="1" applyFill="1" applyBorder="1" applyAlignment="1">
      <alignment horizontal="center" vertical="center" wrapText="1"/>
    </xf>
    <xf numFmtId="3" fontId="31" fillId="4" borderId="1" xfId="1" applyNumberFormat="1" applyFont="1" applyFill="1" applyBorder="1" applyAlignment="1">
      <alignment horizontal="center" vertical="center" wrapText="1"/>
    </xf>
    <xf numFmtId="0" fontId="34" fillId="4" borderId="0" xfId="3" applyFont="1" applyFill="1" applyAlignment="1">
      <alignment horizontal="center" vertical="center" wrapText="1"/>
    </xf>
    <xf numFmtId="0" fontId="34" fillId="0" borderId="0" xfId="3" applyFont="1" applyAlignment="1" applyProtection="1">
      <alignment horizontal="center" vertical="center"/>
      <protection locked="0"/>
    </xf>
    <xf numFmtId="0" fontId="12" fillId="0" borderId="0" xfId="0" applyFont="1" applyAlignment="1">
      <alignment wrapText="1"/>
    </xf>
    <xf numFmtId="0" fontId="18" fillId="0" borderId="0" xfId="9" applyFont="1" applyAlignment="1" applyProtection="1">
      <alignment vertical="center"/>
      <protection locked="0"/>
    </xf>
    <xf numFmtId="0" fontId="18" fillId="4" borderId="0" xfId="9" applyFont="1" applyFill="1" applyAlignment="1">
      <alignment vertical="center"/>
    </xf>
    <xf numFmtId="0" fontId="18" fillId="4" borderId="0" xfId="9" applyFont="1" applyFill="1" applyAlignment="1" applyProtection="1">
      <alignment vertical="center"/>
      <protection locked="0"/>
    </xf>
    <xf numFmtId="0" fontId="18" fillId="0" borderId="0" xfId="15" applyFont="1" applyAlignment="1" applyProtection="1">
      <alignment vertical="center"/>
      <protection locked="0"/>
    </xf>
    <xf numFmtId="0" fontId="18" fillId="4" borderId="29" xfId="9" applyFont="1" applyFill="1" applyBorder="1" applyAlignment="1">
      <alignment horizontal="right" vertical="center"/>
    </xf>
    <xf numFmtId="14" fontId="18" fillId="0" borderId="29" xfId="9" applyNumberFormat="1" applyFont="1" applyBorder="1" applyAlignment="1" applyProtection="1">
      <alignment vertical="center"/>
      <protection locked="0"/>
    </xf>
    <xf numFmtId="0" fontId="18" fillId="4" borderId="30" xfId="9" applyFont="1" applyFill="1" applyBorder="1" applyAlignment="1">
      <alignment vertical="center"/>
    </xf>
    <xf numFmtId="0" fontId="22" fillId="4" borderId="0" xfId="9" applyFont="1" applyFill="1" applyAlignment="1">
      <alignment horizontal="right" vertical="center"/>
    </xf>
    <xf numFmtId="165" fontId="18" fillId="4" borderId="0" xfId="9" applyNumberFormat="1" applyFont="1" applyFill="1" applyAlignment="1">
      <alignment vertical="center"/>
    </xf>
    <xf numFmtId="14" fontId="18" fillId="4" borderId="0" xfId="9" applyNumberFormat="1" applyFont="1" applyFill="1" applyAlignment="1">
      <alignment vertical="center"/>
    </xf>
    <xf numFmtId="0" fontId="18" fillId="0" borderId="0" xfId="15" applyFont="1" applyAlignment="1">
      <alignment vertical="center"/>
    </xf>
    <xf numFmtId="0" fontId="18" fillId="4" borderId="29" xfId="9" applyFont="1" applyFill="1" applyBorder="1" applyAlignment="1" applyProtection="1">
      <alignment vertical="center"/>
      <protection locked="0"/>
    </xf>
    <xf numFmtId="14" fontId="22" fillId="2" borderId="0" xfId="9" applyNumberFormat="1" applyFont="1" applyFill="1" applyAlignment="1">
      <alignment vertical="center"/>
    </xf>
    <xf numFmtId="49" fontId="18" fillId="2" borderId="0" xfId="9" applyNumberFormat="1" applyFont="1" applyFill="1" applyAlignment="1" applyProtection="1">
      <alignment vertical="center"/>
      <protection locked="0"/>
    </xf>
    <xf numFmtId="0" fontId="18" fillId="2" borderId="0" xfId="9" applyFont="1" applyFill="1" applyAlignment="1" applyProtection="1">
      <alignment vertical="center"/>
      <protection locked="0"/>
    </xf>
    <xf numFmtId="0" fontId="18" fillId="2" borderId="0" xfId="9" applyFont="1" applyFill="1" applyAlignment="1">
      <alignment horizontal="left" vertical="center"/>
    </xf>
    <xf numFmtId="0" fontId="18" fillId="2" borderId="0" xfId="9" applyFont="1" applyFill="1" applyAlignment="1">
      <alignment vertical="center"/>
    </xf>
    <xf numFmtId="0" fontId="18" fillId="2" borderId="29" xfId="9" applyFont="1" applyFill="1" applyBorder="1" applyAlignment="1" applyProtection="1">
      <alignment vertical="center"/>
      <protection locked="0"/>
    </xf>
    <xf numFmtId="0" fontId="22" fillId="4" borderId="0" xfId="9" applyFont="1" applyFill="1" applyAlignment="1" applyProtection="1">
      <alignment horizontal="right" vertical="center"/>
      <protection locked="0"/>
    </xf>
    <xf numFmtId="165" fontId="18" fillId="4" borderId="0" xfId="9" applyNumberFormat="1" applyFont="1" applyFill="1" applyAlignment="1" applyProtection="1">
      <alignment vertical="center"/>
      <protection locked="0"/>
    </xf>
    <xf numFmtId="49" fontId="18" fillId="4" borderId="0" xfId="9" applyNumberFormat="1" applyFont="1" applyFill="1" applyAlignment="1" applyProtection="1">
      <alignment vertical="center"/>
      <protection locked="0"/>
    </xf>
    <xf numFmtId="0" fontId="32" fillId="4" borderId="30" xfId="9" applyFont="1" applyFill="1" applyBorder="1" applyAlignment="1">
      <alignment vertical="center"/>
    </xf>
    <xf numFmtId="0" fontId="35" fillId="4" borderId="0" xfId="9" applyFont="1" applyFill="1" applyAlignment="1">
      <alignment vertical="center"/>
    </xf>
    <xf numFmtId="0" fontId="32" fillId="4" borderId="0" xfId="9" applyFont="1" applyFill="1" applyAlignment="1">
      <alignment vertical="center"/>
    </xf>
    <xf numFmtId="0" fontId="32" fillId="4" borderId="29" xfId="9" applyFont="1" applyFill="1" applyBorder="1" applyAlignment="1">
      <alignment vertical="center"/>
    </xf>
    <xf numFmtId="0" fontId="32" fillId="0" borderId="0" xfId="9" applyFont="1" applyAlignment="1" applyProtection="1">
      <alignment vertical="center"/>
      <protection locked="0"/>
    </xf>
    <xf numFmtId="0" fontId="31" fillId="4" borderId="11" xfId="9" applyFont="1" applyFill="1" applyBorder="1" applyAlignment="1">
      <alignment horizontal="center" vertical="center" wrapText="1"/>
    </xf>
    <xf numFmtId="0" fontId="31" fillId="4" borderId="12" xfId="9" applyFont="1" applyFill="1" applyBorder="1" applyAlignment="1">
      <alignment horizontal="center" vertical="center" wrapText="1"/>
    </xf>
    <xf numFmtId="0" fontId="31" fillId="4" borderId="13" xfId="9" applyFont="1" applyFill="1" applyBorder="1" applyAlignment="1">
      <alignment horizontal="center" vertical="center" wrapText="1"/>
    </xf>
    <xf numFmtId="0" fontId="31" fillId="3" borderId="11" xfId="9" applyFont="1" applyFill="1" applyBorder="1" applyAlignment="1">
      <alignment horizontal="center" vertical="center" wrapText="1"/>
    </xf>
    <xf numFmtId="0" fontId="31" fillId="3" borderId="12" xfId="9" applyFont="1" applyFill="1" applyBorder="1" applyAlignment="1">
      <alignment horizontal="center" vertical="center" wrapText="1"/>
    </xf>
    <xf numFmtId="0" fontId="31" fillId="3" borderId="13" xfId="15" applyFont="1" applyFill="1" applyBorder="1" applyAlignment="1">
      <alignment horizontal="center" vertical="center" wrapText="1"/>
    </xf>
    <xf numFmtId="0" fontId="31" fillId="3" borderId="14" xfId="9" applyFont="1" applyFill="1" applyBorder="1" applyAlignment="1">
      <alignment horizontal="center" vertical="center" wrapText="1"/>
    </xf>
    <xf numFmtId="0" fontId="31" fillId="4" borderId="9" xfId="9" applyFont="1" applyFill="1" applyBorder="1" applyAlignment="1">
      <alignment horizontal="center" vertical="center" wrapText="1"/>
    </xf>
    <xf numFmtId="0" fontId="31" fillId="0" borderId="0" xfId="9" applyFont="1" applyAlignment="1" applyProtection="1">
      <alignment horizontal="center" vertical="center" wrapText="1"/>
      <protection locked="0"/>
    </xf>
    <xf numFmtId="0" fontId="31" fillId="4" borderId="11" xfId="9" applyFont="1" applyFill="1" applyBorder="1" applyAlignment="1">
      <alignment horizontal="center" vertical="center"/>
    </xf>
    <xf numFmtId="0" fontId="31" fillId="4" borderId="13" xfId="9" applyFont="1" applyFill="1" applyBorder="1" applyAlignment="1">
      <alignment horizontal="center" vertical="center"/>
    </xf>
    <xf numFmtId="0" fontId="31" fillId="4" borderId="12" xfId="9" applyFont="1" applyFill="1" applyBorder="1" applyAlignment="1">
      <alignment horizontal="center" vertical="center"/>
    </xf>
    <xf numFmtId="0" fontId="31" fillId="4" borderId="14" xfId="9" applyFont="1" applyFill="1" applyBorder="1" applyAlignment="1">
      <alignment horizontal="center" vertical="center"/>
    </xf>
    <xf numFmtId="0" fontId="32" fillId="0" borderId="0" xfId="9" applyFont="1" applyAlignment="1" applyProtection="1">
      <alignment horizontal="center" vertical="center"/>
      <protection locked="0"/>
    </xf>
    <xf numFmtId="0" fontId="27" fillId="0" borderId="15" xfId="9" applyFont="1" applyBorder="1" applyAlignment="1" applyProtection="1">
      <alignment horizontal="center" vertical="center"/>
      <protection locked="0"/>
    </xf>
    <xf numFmtId="14" fontId="27" fillId="0" borderId="2" xfId="9" applyNumberFormat="1" applyFont="1" applyBorder="1" applyAlignment="1" applyProtection="1">
      <alignment vertical="center" wrapText="1"/>
      <protection locked="0"/>
    </xf>
    <xf numFmtId="0" fontId="27" fillId="0" borderId="2" xfId="9" applyFont="1" applyBorder="1" applyAlignment="1" applyProtection="1">
      <alignment vertical="center" wrapText="1"/>
      <protection locked="0"/>
    </xf>
    <xf numFmtId="0" fontId="27" fillId="0" borderId="16" xfId="9" applyFont="1" applyBorder="1" applyAlignment="1" applyProtection="1">
      <alignment horizontal="right" vertical="center"/>
      <protection locked="0"/>
    </xf>
    <xf numFmtId="0" fontId="27" fillId="0" borderId="15" xfId="9" applyFont="1" applyBorder="1" applyAlignment="1" applyProtection="1">
      <alignment vertical="center" wrapText="1"/>
      <protection locked="0"/>
    </xf>
    <xf numFmtId="49" fontId="27" fillId="0" borderId="1" xfId="9" applyNumberFormat="1" applyFont="1" applyBorder="1" applyAlignment="1" applyProtection="1">
      <alignment vertical="center"/>
      <protection locked="0"/>
    </xf>
    <xf numFmtId="49" fontId="27" fillId="0" borderId="2" xfId="9" applyNumberFormat="1" applyFont="1" applyBorder="1" applyAlignment="1" applyProtection="1">
      <alignment vertical="center"/>
      <protection locked="0"/>
    </xf>
    <xf numFmtId="0" fontId="27" fillId="3" borderId="15" xfId="9" applyFont="1" applyFill="1" applyBorder="1" applyAlignment="1" applyProtection="1">
      <alignment vertical="center" wrapText="1"/>
      <protection locked="0"/>
    </xf>
    <xf numFmtId="0" fontId="27" fillId="3" borderId="2" xfId="9" applyFont="1" applyFill="1" applyBorder="1" applyAlignment="1" applyProtection="1">
      <alignment vertical="center" wrapText="1"/>
      <protection locked="0"/>
    </xf>
    <xf numFmtId="0" fontId="27" fillId="3" borderId="16" xfId="15" applyFont="1" applyFill="1" applyBorder="1" applyAlignment="1" applyProtection="1">
      <alignment vertical="center" wrapText="1"/>
      <protection locked="0"/>
    </xf>
    <xf numFmtId="0" fontId="27" fillId="3" borderId="17" xfId="9" applyFont="1" applyFill="1" applyBorder="1" applyAlignment="1" applyProtection="1">
      <alignment vertical="center"/>
      <protection locked="0"/>
    </xf>
    <xf numFmtId="0" fontId="27" fillId="0" borderId="28" xfId="9" applyFont="1" applyBorder="1" applyAlignment="1" applyProtection="1">
      <alignment vertical="center" wrapText="1"/>
      <protection locked="0"/>
    </xf>
    <xf numFmtId="0" fontId="27" fillId="0" borderId="31" xfId="9" applyFont="1" applyBorder="1" applyAlignment="1" applyProtection="1">
      <alignment horizontal="center" vertical="center"/>
      <protection locked="0"/>
    </xf>
    <xf numFmtId="14" fontId="27" fillId="0" borderId="26" xfId="9" applyNumberFormat="1" applyFont="1" applyBorder="1" applyAlignment="1" applyProtection="1">
      <alignment vertical="center" wrapText="1"/>
      <protection locked="0"/>
    </xf>
    <xf numFmtId="0" fontId="27" fillId="0" borderId="26" xfId="9" applyFont="1" applyBorder="1" applyAlignment="1" applyProtection="1">
      <alignment vertical="center" wrapText="1"/>
      <protection locked="0"/>
    </xf>
    <xf numFmtId="0" fontId="27" fillId="0" borderId="33" xfId="9" applyFont="1" applyBorder="1" applyAlignment="1" applyProtection="1">
      <alignment vertical="center"/>
      <protection locked="0"/>
    </xf>
    <xf numFmtId="0" fontId="27" fillId="0" borderId="31" xfId="9" applyFont="1" applyBorder="1" applyAlignment="1" applyProtection="1">
      <alignment vertical="center" wrapText="1"/>
      <protection locked="0"/>
    </xf>
    <xf numFmtId="49" fontId="27" fillId="0" borderId="26" xfId="9" applyNumberFormat="1" applyFont="1" applyBorder="1" applyAlignment="1" applyProtection="1">
      <alignment vertical="center"/>
      <protection locked="0"/>
    </xf>
    <xf numFmtId="0" fontId="27" fillId="3" borderId="31" xfId="9" applyFont="1" applyFill="1" applyBorder="1" applyAlignment="1" applyProtection="1">
      <alignment vertical="center" wrapText="1"/>
      <protection locked="0"/>
    </xf>
    <xf numFmtId="0" fontId="27" fillId="3" borderId="26" xfId="9" applyFont="1" applyFill="1" applyBorder="1" applyAlignment="1" applyProtection="1">
      <alignment vertical="center" wrapText="1"/>
      <protection locked="0"/>
    </xf>
    <xf numFmtId="0" fontId="27" fillId="3" borderId="33" xfId="15" applyFont="1" applyFill="1" applyBorder="1" applyAlignment="1" applyProtection="1">
      <alignment vertical="center" wrapText="1"/>
      <protection locked="0"/>
    </xf>
    <xf numFmtId="0" fontId="27" fillId="3" borderId="32" xfId="9" applyFont="1" applyFill="1" applyBorder="1" applyAlignment="1" applyProtection="1">
      <alignment vertical="center"/>
      <protection locked="0"/>
    </xf>
    <xf numFmtId="0" fontId="27" fillId="0" borderId="34" xfId="9" applyFont="1" applyBorder="1" applyAlignment="1" applyProtection="1">
      <alignment vertical="center" wrapText="1"/>
      <protection locked="0"/>
    </xf>
    <xf numFmtId="0" fontId="22" fillId="0" borderId="0" xfId="9" applyFont="1" applyAlignment="1" applyProtection="1">
      <alignment horizontal="center"/>
      <protection locked="0"/>
    </xf>
    <xf numFmtId="0" fontId="22" fillId="0" borderId="0" xfId="9" applyFont="1" applyAlignment="1" applyProtection="1">
      <alignment horizontal="center" vertical="center"/>
      <protection locked="0"/>
    </xf>
    <xf numFmtId="0" fontId="22" fillId="0" borderId="0" xfId="15" applyFont="1" applyAlignment="1" applyProtection="1">
      <alignment horizontal="center"/>
      <protection locked="0"/>
    </xf>
    <xf numFmtId="0" fontId="32" fillId="0" borderId="0" xfId="15" applyFont="1" applyAlignment="1" applyProtection="1">
      <alignment vertical="center"/>
      <protection locked="0"/>
    </xf>
    <xf numFmtId="14" fontId="18" fillId="2" borderId="0" xfId="9" applyNumberFormat="1" applyFont="1" applyFill="1" applyAlignment="1">
      <alignment vertical="center"/>
    </xf>
    <xf numFmtId="14" fontId="18" fillId="2" borderId="3" xfId="9" applyNumberFormat="1" applyFont="1" applyFill="1" applyBorder="1" applyAlignment="1">
      <alignment vertical="center"/>
    </xf>
    <xf numFmtId="0" fontId="18" fillId="2" borderId="3" xfId="9" applyFont="1" applyFill="1" applyBorder="1" applyAlignment="1" applyProtection="1">
      <alignment vertical="center"/>
      <protection locked="0"/>
    </xf>
    <xf numFmtId="14" fontId="18" fillId="2" borderId="3" xfId="9" applyNumberFormat="1" applyFont="1" applyFill="1" applyBorder="1" applyAlignment="1">
      <alignment horizontal="center" vertical="center"/>
    </xf>
    <xf numFmtId="14" fontId="22" fillId="2" borderId="0" xfId="9" applyNumberFormat="1" applyFont="1" applyFill="1" applyAlignment="1">
      <alignment vertical="center" wrapText="1"/>
    </xf>
    <xf numFmtId="49" fontId="32" fillId="0" borderId="0" xfId="9" applyNumberFormat="1" applyFont="1" applyAlignment="1" applyProtection="1">
      <alignment vertical="center"/>
      <protection locked="0"/>
    </xf>
    <xf numFmtId="3" fontId="27" fillId="0" borderId="16" xfId="9" applyNumberFormat="1" applyFont="1" applyBorder="1" applyAlignment="1" applyProtection="1">
      <alignment horizontal="right" vertical="center"/>
      <protection locked="0"/>
    </xf>
    <xf numFmtId="166" fontId="27" fillId="0" borderId="2" xfId="10" applyNumberFormat="1" applyFont="1" applyBorder="1" applyAlignment="1" applyProtection="1">
      <alignment horizontal="left" vertical="center" wrapText="1"/>
      <protection locked="0"/>
    </xf>
    <xf numFmtId="0" fontId="0" fillId="0" borderId="1" xfId="0" applyBorder="1" applyAlignment="1">
      <alignment wrapText="1"/>
    </xf>
    <xf numFmtId="3" fontId="22" fillId="0" borderId="1" xfId="1" applyNumberFormat="1" applyFont="1" applyBorder="1" applyAlignment="1" applyProtection="1">
      <alignment horizontal="center" vertical="center" wrapText="1"/>
      <protection locked="0"/>
    </xf>
    <xf numFmtId="3" fontId="18" fillId="0" borderId="1" xfId="1" applyNumberFormat="1" applyFont="1" applyBorder="1" applyAlignment="1" applyProtection="1">
      <alignment horizontal="right" vertical="center" wrapText="1" indent="1"/>
      <protection locked="0"/>
    </xf>
    <xf numFmtId="1" fontId="18" fillId="0" borderId="1" xfId="0" applyNumberFormat="1" applyFont="1" applyBorder="1" applyProtection="1">
      <protection locked="0"/>
    </xf>
    <xf numFmtId="1" fontId="22" fillId="4" borderId="1" xfId="0" applyNumberFormat="1" applyFont="1" applyFill="1" applyBorder="1" applyAlignment="1">
      <alignment horizontal="right" vertical="center" wrapText="1"/>
    </xf>
    <xf numFmtId="1" fontId="22" fillId="4" borderId="1" xfId="0" applyNumberFormat="1" applyFont="1" applyFill="1" applyBorder="1"/>
    <xf numFmtId="1" fontId="18" fillId="0" borderId="0" xfId="0" applyNumberFormat="1" applyFont="1" applyProtection="1">
      <protection locked="0"/>
    </xf>
    <xf numFmtId="1" fontId="18" fillId="4" borderId="1" xfId="0" applyNumberFormat="1" applyFont="1" applyFill="1" applyBorder="1"/>
    <xf numFmtId="1" fontId="18" fillId="0" borderId="1" xfId="2" applyNumberFormat="1" applyFont="1" applyBorder="1" applyAlignment="1" applyProtection="1">
      <alignment horizontal="right" vertical="center"/>
      <protection locked="0"/>
    </xf>
    <xf numFmtId="1" fontId="18" fillId="0" borderId="1" xfId="2" applyNumberFormat="1" applyFont="1" applyBorder="1" applyAlignment="1" applyProtection="1">
      <alignment horizontal="center" vertical="top"/>
      <protection locked="0"/>
    </xf>
    <xf numFmtId="1" fontId="18" fillId="0" borderId="1" xfId="2" applyNumberFormat="1" applyFont="1" applyBorder="1" applyAlignment="1" applyProtection="1">
      <alignment horizontal="center" vertical="center"/>
      <protection locked="0"/>
    </xf>
    <xf numFmtId="3" fontId="22" fillId="4" borderId="1" xfId="0" applyNumberFormat="1" applyFont="1" applyFill="1" applyBorder="1" applyAlignment="1">
      <alignment horizontal="center"/>
    </xf>
    <xf numFmtId="1" fontId="22" fillId="2" borderId="1" xfId="1" applyNumberFormat="1" applyFont="1" applyFill="1" applyBorder="1" applyAlignment="1" applyProtection="1">
      <alignment horizontal="center" vertical="center" wrapText="1"/>
      <protection locked="0"/>
    </xf>
    <xf numFmtId="1" fontId="22" fillId="2" borderId="1" xfId="1" applyNumberFormat="1" applyFont="1" applyFill="1" applyBorder="1" applyAlignment="1" applyProtection="1">
      <alignment horizontal="center" vertical="center"/>
      <protection locked="0"/>
    </xf>
    <xf numFmtId="1" fontId="22" fillId="0" borderId="1" xfId="2" applyNumberFormat="1" applyFont="1" applyBorder="1" applyAlignment="1" applyProtection="1">
      <alignment horizontal="center" vertical="top"/>
      <protection locked="0"/>
    </xf>
    <xf numFmtId="1" fontId="22" fillId="0" borderId="1" xfId="2" applyNumberFormat="1" applyFont="1" applyBorder="1" applyAlignment="1" applyProtection="1">
      <alignment horizontal="center" vertical="center"/>
      <protection locked="0"/>
    </xf>
    <xf numFmtId="1" fontId="22" fillId="0" borderId="1" xfId="0" applyNumberFormat="1" applyFont="1" applyBorder="1" applyAlignment="1">
      <alignment horizontal="center"/>
    </xf>
    <xf numFmtId="1" fontId="22" fillId="4" borderId="1" xfId="0" applyNumberFormat="1" applyFont="1" applyFill="1" applyBorder="1" applyAlignment="1">
      <alignment horizontal="center"/>
    </xf>
    <xf numFmtId="1" fontId="18" fillId="0" borderId="1" xfId="2" applyNumberFormat="1" applyFont="1" applyBorder="1" applyAlignment="1" applyProtection="1">
      <alignment horizontal="right" vertical="top"/>
      <protection locked="0"/>
    </xf>
    <xf numFmtId="0" fontId="18" fillId="0" borderId="1" xfId="3" applyFont="1" applyBorder="1" applyProtection="1">
      <protection locked="0"/>
    </xf>
    <xf numFmtId="1" fontId="18" fillId="0" borderId="1" xfId="3" applyNumberFormat="1" applyFont="1" applyBorder="1" applyProtection="1">
      <protection locked="0"/>
    </xf>
    <xf numFmtId="1" fontId="18" fillId="4" borderId="1" xfId="2" applyNumberFormat="1" applyFont="1" applyFill="1" applyBorder="1" applyAlignment="1">
      <alignment horizontal="right" vertical="top"/>
    </xf>
    <xf numFmtId="1" fontId="18" fillId="0" borderId="0" xfId="3" applyNumberFormat="1" applyFont="1" applyProtection="1">
      <protection locked="0"/>
    </xf>
    <xf numFmtId="1" fontId="22" fillId="4" borderId="4" xfId="3" applyNumberFormat="1" applyFont="1" applyFill="1" applyBorder="1" applyAlignment="1">
      <alignment horizontal="right"/>
    </xf>
    <xf numFmtId="3" fontId="18" fillId="2" borderId="1" xfId="1" applyNumberFormat="1" applyFont="1" applyFill="1" applyBorder="1" applyAlignment="1" applyProtection="1">
      <alignment horizontal="center" vertical="center" wrapText="1"/>
      <protection locked="0"/>
    </xf>
    <xf numFmtId="0" fontId="18" fillId="0" borderId="1" xfId="1" applyFont="1" applyBorder="1" applyAlignment="1">
      <alignment horizontal="left" vertical="center"/>
    </xf>
    <xf numFmtId="3" fontId="18" fillId="0" borderId="1" xfId="1" applyNumberFormat="1" applyFont="1" applyBorder="1" applyAlignment="1">
      <alignment horizontal="center" vertical="center" wrapText="1"/>
    </xf>
    <xf numFmtId="0" fontId="12" fillId="2" borderId="0" xfId="3" applyFill="1"/>
    <xf numFmtId="0" fontId="22" fillId="4" borderId="0" xfId="3" applyFont="1" applyFill="1"/>
    <xf numFmtId="0" fontId="18" fillId="2" borderId="0" xfId="3" applyFont="1" applyFill="1"/>
    <xf numFmtId="0" fontId="22" fillId="0" borderId="1" xfId="3" applyFont="1" applyBorder="1" applyProtection="1">
      <protection locked="0"/>
    </xf>
    <xf numFmtId="3" fontId="22" fillId="4" borderId="1" xfId="3" applyNumberFormat="1" applyFont="1" applyFill="1" applyBorder="1"/>
    <xf numFmtId="0" fontId="22" fillId="2" borderId="0" xfId="3" applyFont="1" applyFill="1" applyAlignment="1" applyProtection="1">
      <alignment horizontal="left"/>
      <protection locked="0"/>
    </xf>
    <xf numFmtId="0" fontId="18" fillId="2" borderId="0" xfId="3" applyFont="1" applyFill="1" applyProtection="1">
      <protection locked="0"/>
    </xf>
    <xf numFmtId="0" fontId="18" fillId="2" borderId="0" xfId="3" applyFont="1" applyFill="1" applyAlignment="1" applyProtection="1">
      <alignment horizontal="left"/>
      <protection locked="0"/>
    </xf>
    <xf numFmtId="0" fontId="12" fillId="2" borderId="0" xfId="3" applyFill="1" applyProtection="1">
      <protection locked="0"/>
    </xf>
    <xf numFmtId="0" fontId="22" fillId="2" borderId="0" xfId="3" applyFont="1" applyFill="1" applyProtection="1">
      <protection locked="0"/>
    </xf>
    <xf numFmtId="0" fontId="17" fillId="2" borderId="0" xfId="3" applyFont="1" applyFill="1"/>
    <xf numFmtId="0" fontId="22" fillId="4" borderId="0" xfId="3" applyFont="1" applyFill="1" applyAlignment="1">
      <alignment horizontal="left" vertical="center"/>
    </xf>
    <xf numFmtId="166" fontId="27" fillId="2" borderId="2" xfId="27" applyNumberFormat="1" applyFont="1" applyFill="1" applyBorder="1" applyAlignment="1" applyProtection="1">
      <alignment horizontal="left" vertical="center" wrapText="1"/>
      <protection locked="0"/>
    </xf>
    <xf numFmtId="14" fontId="18" fillId="2" borderId="0" xfId="27" applyNumberFormat="1" applyFont="1" applyFill="1" applyAlignment="1">
      <alignment vertical="center"/>
    </xf>
    <xf numFmtId="0" fontId="18" fillId="2" borderId="0" xfId="27" applyFont="1" applyFill="1" applyAlignment="1" applyProtection="1">
      <alignment vertical="center"/>
      <protection locked="0"/>
    </xf>
    <xf numFmtId="14" fontId="18" fillId="2" borderId="0" xfId="27" applyNumberFormat="1" applyFont="1" applyFill="1" applyAlignment="1">
      <alignment horizontal="center" vertical="center"/>
    </xf>
    <xf numFmtId="14" fontId="22" fillId="2" borderId="0" xfId="27" applyNumberFormat="1" applyFont="1" applyFill="1" applyAlignment="1">
      <alignment horizontal="center" vertical="center"/>
    </xf>
    <xf numFmtId="14" fontId="22" fillId="2" borderId="0" xfId="27" applyNumberFormat="1" applyFont="1" applyFill="1" applyAlignment="1">
      <alignment vertical="center"/>
    </xf>
    <xf numFmtId="14" fontId="22" fillId="2" borderId="0" xfId="27" applyNumberFormat="1" applyFont="1" applyFill="1" applyAlignment="1">
      <alignment vertical="center" wrapText="1"/>
    </xf>
    <xf numFmtId="14" fontId="32" fillId="0" borderId="2" xfId="27" applyNumberFormat="1" applyFont="1" applyBorder="1" applyAlignment="1" applyProtection="1">
      <alignment wrapText="1"/>
      <protection locked="0"/>
    </xf>
    <xf numFmtId="14" fontId="32" fillId="0" borderId="2" xfId="27" applyNumberFormat="1" applyFont="1" applyBorder="1" applyAlignment="1" applyProtection="1">
      <alignment horizontal="center" wrapText="1"/>
      <protection locked="0"/>
    </xf>
    <xf numFmtId="1" fontId="18" fillId="0" borderId="6" xfId="2" applyNumberFormat="1" applyFont="1" applyBorder="1" applyAlignment="1" applyProtection="1">
      <alignment horizontal="center" vertical="top" wrapText="1"/>
      <protection locked="0"/>
    </xf>
    <xf numFmtId="1" fontId="19" fillId="0" borderId="1" xfId="4" applyNumberFormat="1" applyFont="1" applyBorder="1" applyAlignment="1" applyProtection="1">
      <alignment vertical="center" wrapText="1"/>
      <protection locked="0"/>
    </xf>
    <xf numFmtId="1" fontId="18" fillId="0" borderId="1" xfId="4" applyNumberFormat="1" applyFont="1" applyBorder="1" applyAlignment="1" applyProtection="1">
      <alignment vertical="center" wrapText="1"/>
      <protection locked="0"/>
    </xf>
    <xf numFmtId="0" fontId="18" fillId="0" borderId="1" xfId="30" applyFont="1" applyBorder="1" applyAlignment="1" applyProtection="1">
      <alignment horizontal="center" vertical="center" wrapText="1"/>
      <protection locked="0"/>
    </xf>
    <xf numFmtId="0" fontId="18" fillId="0" borderId="1" xfId="30" applyFont="1" applyBorder="1" applyAlignment="1" applyProtection="1">
      <alignment vertical="center" wrapText="1"/>
      <protection locked="0"/>
    </xf>
    <xf numFmtId="0" fontId="18" fillId="0" borderId="2" xfId="30" applyFont="1" applyBorder="1" applyAlignment="1" applyProtection="1">
      <alignment horizontal="center" vertical="center" wrapText="1"/>
      <protection locked="0"/>
    </xf>
    <xf numFmtId="0" fontId="18" fillId="0" borderId="2" xfId="30" applyFont="1" applyBorder="1" applyAlignment="1" applyProtection="1">
      <alignment vertical="center" wrapText="1"/>
      <protection locked="0"/>
    </xf>
    <xf numFmtId="0" fontId="38" fillId="0" borderId="0" xfId="0" applyFont="1" applyAlignment="1">
      <alignment vertical="center"/>
    </xf>
    <xf numFmtId="0" fontId="22" fillId="0" borderId="35" xfId="1" applyFont="1" applyBorder="1" applyAlignment="1">
      <alignment horizontal="left" vertical="center" wrapText="1" indent="1"/>
    </xf>
    <xf numFmtId="3" fontId="22" fillId="2" borderId="35" xfId="1" applyNumberFormat="1" applyFont="1" applyFill="1" applyBorder="1" applyAlignment="1" applyProtection="1">
      <alignment horizontal="center" vertical="center" wrapText="1"/>
      <protection locked="0"/>
    </xf>
    <xf numFmtId="0" fontId="18" fillId="0" borderId="35" xfId="1" applyFont="1" applyBorder="1" applyAlignment="1">
      <alignment vertical="center" wrapText="1"/>
    </xf>
    <xf numFmtId="0" fontId="18" fillId="0" borderId="35" xfId="3" applyFont="1" applyBorder="1" applyProtection="1">
      <protection locked="0"/>
    </xf>
    <xf numFmtId="0" fontId="18" fillId="0" borderId="35" xfId="30" applyFont="1" applyBorder="1" applyAlignment="1" applyProtection="1">
      <alignment vertical="center" wrapText="1"/>
      <protection locked="0"/>
    </xf>
    <xf numFmtId="0" fontId="18" fillId="0" borderId="26" xfId="30" applyFont="1" applyBorder="1" applyAlignment="1" applyProtection="1">
      <alignment vertical="center" wrapText="1"/>
      <protection locked="0"/>
    </xf>
    <xf numFmtId="1" fontId="18" fillId="4" borderId="1" xfId="4" applyNumberFormat="1" applyFont="1" applyFill="1" applyBorder="1" applyAlignment="1">
      <alignment vertical="center" wrapText="1"/>
    </xf>
    <xf numFmtId="0" fontId="22" fillId="0" borderId="36" xfId="1" applyFont="1" applyBorder="1" applyAlignment="1">
      <alignment horizontal="left" vertical="center" wrapText="1" indent="1"/>
    </xf>
    <xf numFmtId="3" fontId="22" fillId="0" borderId="36" xfId="1" applyNumberFormat="1" applyFont="1" applyBorder="1" applyAlignment="1" applyProtection="1">
      <alignment horizontal="center" vertical="center" wrapText="1"/>
      <protection locked="0"/>
    </xf>
    <xf numFmtId="0" fontId="18" fillId="0" borderId="36" xfId="1" applyFont="1" applyBorder="1" applyAlignment="1">
      <alignment horizontal="left" vertical="center" wrapText="1" indent="1"/>
    </xf>
    <xf numFmtId="0" fontId="0" fillId="0" borderId="36" xfId="0" applyBorder="1" applyAlignment="1">
      <alignment wrapText="1"/>
    </xf>
    <xf numFmtId="3" fontId="18" fillId="0" borderId="36" xfId="1" applyNumberFormat="1" applyFont="1" applyBorder="1" applyAlignment="1" applyProtection="1">
      <alignment horizontal="right" vertical="center" wrapText="1" indent="1"/>
      <protection locked="0"/>
    </xf>
    <xf numFmtId="166" fontId="40" fillId="2" borderId="2" xfId="27" applyNumberFormat="1" applyFont="1" applyFill="1" applyBorder="1" applyAlignment="1" applyProtection="1">
      <alignment horizontal="left" vertical="center" wrapText="1"/>
      <protection locked="0"/>
    </xf>
    <xf numFmtId="49" fontId="38" fillId="0" borderId="36" xfId="0" applyNumberFormat="1" applyFont="1" applyBorder="1" applyAlignment="1">
      <alignment vertical="center"/>
    </xf>
    <xf numFmtId="3" fontId="22" fillId="2" borderId="36" xfId="1" applyNumberFormat="1" applyFont="1" applyFill="1" applyBorder="1" applyAlignment="1" applyProtection="1">
      <alignment horizontal="center" vertical="center" wrapText="1"/>
      <protection locked="0"/>
    </xf>
    <xf numFmtId="0" fontId="38" fillId="0" borderId="36" xfId="0" applyFont="1" applyBorder="1" applyAlignment="1">
      <alignment vertical="center"/>
    </xf>
    <xf numFmtId="4" fontId="22" fillId="2" borderId="36" xfId="1" applyNumberFormat="1" applyFont="1" applyFill="1" applyBorder="1" applyAlignment="1" applyProtection="1">
      <alignment horizontal="center" vertical="center" wrapText="1"/>
      <protection locked="0"/>
    </xf>
    <xf numFmtId="3" fontId="18" fillId="4" borderId="0" xfId="1" applyNumberFormat="1" applyFont="1" applyFill="1" applyAlignment="1">
      <alignment horizontal="right" vertical="center" wrapText="1"/>
    </xf>
    <xf numFmtId="0" fontId="31" fillId="4" borderId="38" xfId="9" applyFont="1" applyFill="1" applyBorder="1" applyAlignment="1">
      <alignment horizontal="center" vertical="center"/>
    </xf>
    <xf numFmtId="14" fontId="0" fillId="0" borderId="37" xfId="0" applyNumberFormat="1" applyBorder="1"/>
    <xf numFmtId="0" fontId="0" fillId="0" borderId="37" xfId="0" applyBorder="1" applyAlignment="1">
      <alignment horizontal="right"/>
    </xf>
    <xf numFmtId="3" fontId="22" fillId="0" borderId="1" xfId="1" applyNumberFormat="1" applyFont="1" applyBorder="1" applyAlignment="1" applyProtection="1">
      <alignment horizontal="right" vertical="center" wrapText="1"/>
      <protection locked="0"/>
    </xf>
    <xf numFmtId="3" fontId="22" fillId="0" borderId="1" xfId="1" applyNumberFormat="1" applyFont="1" applyBorder="1" applyAlignment="1" applyProtection="1">
      <alignment horizontal="right" vertical="center"/>
      <protection locked="0"/>
    </xf>
    <xf numFmtId="1" fontId="22" fillId="0" borderId="1" xfId="2" applyNumberFormat="1" applyFont="1" applyBorder="1" applyAlignment="1">
      <alignment horizontal="center" vertical="top" wrapText="1"/>
    </xf>
    <xf numFmtId="0" fontId="22" fillId="0" borderId="1" xfId="2" applyFont="1" applyBorder="1" applyAlignment="1">
      <alignment horizontal="center" vertical="top" wrapText="1"/>
    </xf>
    <xf numFmtId="3" fontId="18" fillId="0" borderId="36" xfId="1" applyNumberFormat="1" applyFont="1" applyBorder="1" applyAlignment="1">
      <alignment horizontal="center" vertical="center" wrapText="1"/>
    </xf>
    <xf numFmtId="0" fontId="19" fillId="0" borderId="2" xfId="30" applyFont="1" applyBorder="1" applyAlignment="1" applyProtection="1">
      <alignment horizontal="center" vertical="center" wrapText="1"/>
      <protection locked="0"/>
    </xf>
    <xf numFmtId="14" fontId="0" fillId="0" borderId="39" xfId="0" applyNumberFormat="1" applyBorder="1"/>
    <xf numFmtId="49" fontId="27" fillId="0" borderId="39" xfId="9" applyNumberFormat="1" applyFont="1" applyBorder="1" applyAlignment="1" applyProtection="1">
      <alignment vertical="center"/>
      <protection locked="0"/>
    </xf>
    <xf numFmtId="0" fontId="41" fillId="0" borderId="40" xfId="0" applyFont="1" applyBorder="1"/>
    <xf numFmtId="49" fontId="38" fillId="0" borderId="1" xfId="0" applyNumberFormat="1" applyFont="1" applyBorder="1" applyAlignment="1">
      <alignment vertical="center"/>
    </xf>
    <xf numFmtId="4" fontId="22" fillId="2" borderId="1" xfId="1" applyNumberFormat="1" applyFont="1" applyFill="1" applyBorder="1" applyAlignment="1" applyProtection="1">
      <alignment horizontal="center" vertical="center" wrapText="1"/>
      <protection locked="0"/>
    </xf>
    <xf numFmtId="166" fontId="40" fillId="2" borderId="2" xfId="10" applyNumberFormat="1" applyFont="1" applyFill="1" applyBorder="1" applyAlignment="1" applyProtection="1">
      <alignment horizontal="left" vertical="center" wrapText="1"/>
      <protection locked="0"/>
    </xf>
    <xf numFmtId="0" fontId="39" fillId="0" borderId="41" xfId="2" applyFont="1" applyBorder="1" applyAlignment="1" applyProtection="1">
      <alignment horizontal="center" vertical="top" wrapText="1"/>
      <protection locked="0"/>
    </xf>
    <xf numFmtId="14" fontId="12" fillId="0" borderId="42" xfId="3" applyNumberFormat="1" applyBorder="1" applyAlignment="1" applyProtection="1">
      <alignment horizontal="left" vertical="center"/>
      <protection locked="0"/>
    </xf>
    <xf numFmtId="1" fontId="39" fillId="0" borderId="41" xfId="2" applyNumberFormat="1" applyFont="1" applyBorder="1" applyAlignment="1" applyProtection="1">
      <alignment horizontal="left" vertical="top" wrapText="1"/>
      <protection locked="0"/>
    </xf>
    <xf numFmtId="0" fontId="39" fillId="0" borderId="41" xfId="2" applyFont="1" applyBorder="1" applyAlignment="1" applyProtection="1">
      <alignment horizontal="left" vertical="top" wrapText="1"/>
      <protection locked="0"/>
    </xf>
    <xf numFmtId="14" fontId="12" fillId="0" borderId="1" xfId="3" applyNumberFormat="1" applyBorder="1" applyAlignment="1" applyProtection="1">
      <alignment horizontal="left" vertical="center"/>
      <protection locked="0"/>
    </xf>
    <xf numFmtId="1" fontId="39" fillId="0" borderId="1" xfId="2" applyNumberFormat="1" applyFont="1" applyBorder="1" applyAlignment="1" applyProtection="1">
      <alignment horizontal="left" vertical="top" wrapText="1"/>
      <protection locked="0"/>
    </xf>
    <xf numFmtId="0" fontId="39" fillId="0" borderId="1" xfId="2" applyFont="1" applyBorder="1" applyAlignment="1" applyProtection="1">
      <alignment horizontal="left" vertical="top" wrapText="1"/>
      <protection locked="0"/>
    </xf>
    <xf numFmtId="0" fontId="19" fillId="0" borderId="43" xfId="30" applyFont="1" applyBorder="1" applyAlignment="1" applyProtection="1">
      <alignment horizontal="center" vertical="center" wrapText="1"/>
      <protection locked="0"/>
    </xf>
    <xf numFmtId="0" fontId="19" fillId="0" borderId="43" xfId="30" applyFont="1" applyBorder="1" applyAlignment="1" applyProtection="1">
      <alignment vertical="center" wrapText="1"/>
      <protection locked="0"/>
    </xf>
    <xf numFmtId="0" fontId="19" fillId="0" borderId="2" xfId="30" applyFont="1" applyBorder="1" applyAlignment="1" applyProtection="1">
      <alignment vertical="center" wrapText="1"/>
      <protection locked="0"/>
    </xf>
    <xf numFmtId="0" fontId="39" fillId="0" borderId="3" xfId="2" applyFont="1" applyBorder="1" applyAlignment="1" applyProtection="1">
      <alignment horizontal="left" vertical="top" wrapText="1"/>
      <protection locked="0"/>
    </xf>
    <xf numFmtId="0" fontId="39" fillId="0" borderId="0" xfId="2" applyFont="1" applyBorder="1" applyAlignment="1" applyProtection="1">
      <alignment horizontal="left" vertical="top" wrapText="1"/>
      <protection locked="0"/>
    </xf>
    <xf numFmtId="1" fontId="18" fillId="0" borderId="45" xfId="2" applyNumberFormat="1" applyFont="1" applyBorder="1" applyAlignment="1" applyProtection="1">
      <alignment horizontal="left" vertical="top" wrapText="1"/>
      <protection locked="0"/>
    </xf>
    <xf numFmtId="0" fontId="18" fillId="0" borderId="45" xfId="2" applyFont="1" applyBorder="1" applyAlignment="1" applyProtection="1">
      <alignment horizontal="left" vertical="top" wrapText="1"/>
      <protection locked="0"/>
    </xf>
    <xf numFmtId="14" fontId="12" fillId="0" borderId="1" xfId="3" applyNumberFormat="1" applyFill="1" applyBorder="1" applyAlignment="1" applyProtection="1">
      <alignment horizontal="left" vertical="center"/>
      <protection locked="0"/>
    </xf>
    <xf numFmtId="1" fontId="39" fillId="0" borderId="1" xfId="2" applyNumberFormat="1" applyFont="1" applyFill="1" applyBorder="1" applyAlignment="1" applyProtection="1">
      <alignment horizontal="left" vertical="top" wrapText="1"/>
      <protection locked="0"/>
    </xf>
    <xf numFmtId="1" fontId="39" fillId="0" borderId="3" xfId="2" applyNumberFormat="1" applyFont="1" applyFill="1" applyBorder="1" applyAlignment="1" applyProtection="1">
      <alignment horizontal="left" vertical="top" wrapText="1"/>
      <protection locked="0"/>
    </xf>
    <xf numFmtId="14" fontId="22" fillId="2" borderId="0" xfId="9" applyNumberFormat="1" applyFont="1" applyFill="1" applyAlignment="1">
      <alignment horizontal="center" vertical="center"/>
    </xf>
    <xf numFmtId="0" fontId="31" fillId="3" borderId="5" xfId="9" applyFont="1" applyFill="1" applyBorder="1" applyAlignment="1">
      <alignment horizontal="center" vertical="center"/>
    </xf>
    <xf numFmtId="0" fontId="31" fillId="3" borderId="21" xfId="9" applyFont="1" applyFill="1" applyBorder="1" applyAlignment="1">
      <alignment horizontal="center" vertical="center"/>
    </xf>
    <xf numFmtId="0" fontId="31" fillId="3" borderId="4" xfId="9" applyFont="1" applyFill="1" applyBorder="1" applyAlignment="1">
      <alignment horizontal="center" vertical="center"/>
    </xf>
    <xf numFmtId="0" fontId="31" fillId="3" borderId="10" xfId="9" applyFont="1" applyFill="1" applyBorder="1" applyAlignment="1">
      <alignment horizontal="center" vertical="center"/>
    </xf>
    <xf numFmtId="0" fontId="31" fillId="3" borderId="9" xfId="9" applyFont="1" applyFill="1" applyBorder="1" applyAlignment="1">
      <alignment horizontal="center" vertical="center"/>
    </xf>
    <xf numFmtId="0" fontId="27" fillId="0" borderId="27" xfId="9" applyFont="1" applyBorder="1" applyAlignment="1" applyProtection="1">
      <alignment horizontal="center" vertical="center"/>
      <protection locked="0"/>
    </xf>
    <xf numFmtId="14" fontId="22" fillId="2" borderId="0" xfId="9" applyNumberFormat="1" applyFont="1" applyFill="1" applyAlignment="1">
      <alignment horizontal="left" vertical="center" wrapText="1"/>
    </xf>
    <xf numFmtId="14" fontId="22" fillId="2" borderId="27" xfId="9" applyNumberFormat="1" applyFont="1" applyFill="1" applyBorder="1" applyAlignment="1">
      <alignment horizontal="center" vertical="center" wrapText="1"/>
    </xf>
    <xf numFmtId="14" fontId="22" fillId="2" borderId="0" xfId="9" applyNumberFormat="1" applyFont="1" applyFill="1" applyAlignment="1">
      <alignment horizontal="center" vertical="center" wrapText="1"/>
    </xf>
    <xf numFmtId="0" fontId="27" fillId="0" borderId="0" xfId="9" applyFont="1" applyAlignment="1" applyProtection="1">
      <alignment horizontal="left" vertical="center" wrapText="1"/>
      <protection locked="0"/>
    </xf>
    <xf numFmtId="0" fontId="27" fillId="0" borderId="0" xfId="9" applyFont="1" applyAlignment="1" applyProtection="1">
      <alignment horizontal="left" vertical="center"/>
      <protection locked="0"/>
    </xf>
    <xf numFmtId="14" fontId="18" fillId="0" borderId="0" xfId="1" applyNumberFormat="1" applyFont="1" applyAlignment="1">
      <alignment horizontal="center" vertical="center"/>
    </xf>
    <xf numFmtId="0" fontId="18" fillId="0" borderId="0" xfId="1" applyFont="1" applyAlignment="1">
      <alignment horizontal="center" vertical="center"/>
    </xf>
    <xf numFmtId="0" fontId="18" fillId="4" borderId="0" xfId="1" applyFont="1" applyFill="1" applyAlignment="1">
      <alignment horizontal="center" vertical="center"/>
    </xf>
    <xf numFmtId="0" fontId="18" fillId="2" borderId="0" xfId="1" applyFont="1" applyFill="1" applyAlignment="1">
      <alignment horizontal="center" vertical="center" wrapText="1"/>
    </xf>
    <xf numFmtId="0" fontId="22" fillId="4" borderId="0" xfId="0" applyFont="1" applyFill="1" applyAlignment="1">
      <alignment horizontal="left" vertical="center"/>
    </xf>
    <xf numFmtId="0" fontId="22" fillId="4" borderId="0" xfId="0" applyFont="1" applyFill="1" applyAlignment="1">
      <alignment horizontal="center" vertical="center"/>
    </xf>
    <xf numFmtId="0" fontId="22" fillId="0" borderId="0" xfId="0" applyFont="1" applyAlignment="1" applyProtection="1">
      <alignment horizontal="center"/>
      <protection locked="0"/>
    </xf>
    <xf numFmtId="0" fontId="18"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2" fillId="4" borderId="0" xfId="0" applyFont="1" applyFill="1" applyAlignment="1">
      <alignment horizontal="left" vertical="center" wrapText="1"/>
    </xf>
    <xf numFmtId="0" fontId="22" fillId="4" borderId="5" xfId="1" applyFont="1" applyFill="1" applyBorder="1" applyAlignment="1">
      <alignment horizontal="center" vertical="center"/>
    </xf>
    <xf numFmtId="0" fontId="22" fillId="4" borderId="21" xfId="1" applyFont="1" applyFill="1" applyBorder="1" applyAlignment="1">
      <alignment horizontal="center" vertical="center"/>
    </xf>
    <xf numFmtId="0" fontId="22" fillId="4" borderId="4" xfId="1" applyFont="1" applyFill="1" applyBorder="1" applyAlignment="1">
      <alignment horizontal="center" vertical="center"/>
    </xf>
    <xf numFmtId="0" fontId="17" fillId="4" borderId="26" xfId="0" applyFont="1" applyFill="1" applyBorder="1" applyAlignment="1">
      <alignment horizontal="center" vertical="center"/>
    </xf>
    <xf numFmtId="0" fontId="17" fillId="4" borderId="2" xfId="0" applyFont="1" applyFill="1" applyBorder="1" applyAlignment="1">
      <alignment horizontal="center" vertical="center"/>
    </xf>
    <xf numFmtId="3" fontId="22" fillId="4" borderId="26" xfId="1" applyNumberFormat="1" applyFont="1" applyFill="1" applyBorder="1" applyAlignment="1">
      <alignment horizontal="center" vertical="center" wrapText="1"/>
    </xf>
    <xf numFmtId="3" fontId="22" fillId="4" borderId="2" xfId="1" applyNumberFormat="1" applyFont="1" applyFill="1" applyBorder="1" applyAlignment="1">
      <alignment horizontal="center" vertical="center" wrapText="1"/>
    </xf>
    <xf numFmtId="3" fontId="22" fillId="5" borderId="26" xfId="1" applyNumberFormat="1" applyFont="1" applyFill="1" applyBorder="1" applyAlignment="1">
      <alignment horizontal="center" vertical="center" wrapText="1"/>
    </xf>
    <xf numFmtId="3" fontId="22" fillId="5" borderId="2" xfId="1" applyNumberFormat="1" applyFont="1" applyFill="1" applyBorder="1" applyAlignment="1">
      <alignment horizontal="center" vertical="center" wrapText="1"/>
    </xf>
    <xf numFmtId="0" fontId="22" fillId="4" borderId="0" xfId="0" applyFont="1" applyFill="1" applyAlignment="1">
      <alignment horizontal="left"/>
    </xf>
    <xf numFmtId="0" fontId="18" fillId="2" borderId="0" xfId="0" applyFont="1" applyFill="1" applyAlignment="1" applyProtection="1">
      <alignment horizontal="left"/>
      <protection locked="0"/>
    </xf>
    <xf numFmtId="0" fontId="22" fillId="0" borderId="0" xfId="0" applyFont="1" applyAlignment="1" applyProtection="1">
      <alignment horizontal="left" vertical="center" wrapText="1"/>
      <protection locked="0"/>
    </xf>
    <xf numFmtId="14" fontId="22" fillId="2" borderId="0" xfId="10" applyNumberFormat="1" applyFont="1" applyFill="1" applyAlignment="1">
      <alignment horizontal="center" vertical="center"/>
    </xf>
    <xf numFmtId="14" fontId="22" fillId="2" borderId="0" xfId="10" applyNumberFormat="1" applyFont="1" applyFill="1" applyAlignment="1">
      <alignment horizontal="left" vertical="center" wrapText="1"/>
    </xf>
    <xf numFmtId="14" fontId="22" fillId="2" borderId="27" xfId="10" applyNumberFormat="1" applyFont="1" applyFill="1" applyBorder="1" applyAlignment="1">
      <alignment horizontal="center" vertical="center"/>
    </xf>
    <xf numFmtId="14" fontId="22" fillId="2" borderId="27" xfId="10" applyNumberFormat="1" applyFont="1" applyFill="1" applyBorder="1" applyAlignment="1">
      <alignment horizontal="center" vertical="center" wrapText="1"/>
    </xf>
    <xf numFmtId="14" fontId="22" fillId="2" borderId="0" xfId="10" applyNumberFormat="1" applyFont="1" applyFill="1" applyAlignment="1">
      <alignment horizontal="center" vertical="center" wrapText="1"/>
    </xf>
    <xf numFmtId="0" fontId="18" fillId="2" borderId="0" xfId="0" applyFont="1" applyFill="1" applyAlignment="1" applyProtection="1">
      <alignment horizontal="left" vertical="center" wrapText="1"/>
      <protection locked="0"/>
    </xf>
    <xf numFmtId="0" fontId="18" fillId="2" borderId="0" xfId="1" applyFont="1" applyFill="1" applyAlignment="1">
      <alignment horizontal="left" vertical="center" wrapText="1"/>
    </xf>
    <xf numFmtId="0" fontId="18" fillId="0" borderId="0" xfId="0" applyFont="1" applyAlignment="1" applyProtection="1">
      <alignment horizontal="center" vertical="center"/>
      <protection locked="0"/>
    </xf>
    <xf numFmtId="0" fontId="22" fillId="4" borderId="0" xfId="0" applyFont="1" applyFill="1" applyAlignment="1">
      <alignment horizontal="left" wrapText="1"/>
    </xf>
    <xf numFmtId="0" fontId="18" fillId="0" borderId="0" xfId="0" applyFont="1" applyAlignment="1" applyProtection="1">
      <alignment horizontal="left"/>
      <protection locked="0"/>
    </xf>
    <xf numFmtId="0" fontId="21" fillId="4" borderId="5" xfId="1" applyFont="1" applyFill="1" applyBorder="1" applyAlignment="1">
      <alignment horizontal="center" vertical="center"/>
    </xf>
    <xf numFmtId="0" fontId="21" fillId="4" borderId="21" xfId="1" applyFont="1" applyFill="1" applyBorder="1" applyAlignment="1">
      <alignment horizontal="center" vertical="center"/>
    </xf>
    <xf numFmtId="0" fontId="21" fillId="4" borderId="4" xfId="1" applyFont="1" applyFill="1" applyBorder="1" applyAlignment="1">
      <alignment horizontal="center" vertical="center"/>
    </xf>
    <xf numFmtId="0" fontId="21" fillId="4" borderId="0" xfId="3" applyFont="1" applyFill="1" applyAlignment="1">
      <alignment horizontal="left"/>
    </xf>
    <xf numFmtId="0" fontId="18" fillId="2" borderId="0" xfId="3" applyFont="1" applyFill="1" applyAlignment="1" applyProtection="1">
      <alignment horizontal="left"/>
      <protection locked="0"/>
    </xf>
    <xf numFmtId="14" fontId="22" fillId="2" borderId="0" xfId="27" applyNumberFormat="1" applyFont="1" applyFill="1" applyAlignment="1">
      <alignment horizontal="center" vertical="center"/>
    </xf>
    <xf numFmtId="0" fontId="22" fillId="4" borderId="0" xfId="3" applyFont="1" applyFill="1" applyAlignment="1">
      <alignment horizontal="left" vertical="center"/>
    </xf>
    <xf numFmtId="0" fontId="18" fillId="2" borderId="0" xfId="3" applyFont="1" applyFill="1" applyAlignment="1" applyProtection="1">
      <alignment horizontal="left" vertical="center" wrapText="1"/>
      <protection locked="0"/>
    </xf>
    <xf numFmtId="0" fontId="18" fillId="2" borderId="0" xfId="3" applyFont="1" applyFill="1" applyAlignment="1" applyProtection="1">
      <alignment horizontal="left" vertical="center"/>
      <protection locked="0"/>
    </xf>
    <xf numFmtId="0" fontId="22" fillId="0" borderId="0" xfId="3" applyFont="1" applyAlignment="1" applyProtection="1">
      <alignment horizontal="left" vertical="center" wrapText="1"/>
      <protection locked="0"/>
    </xf>
    <xf numFmtId="0" fontId="22" fillId="0" borderId="0" xfId="3" applyFont="1" applyAlignment="1" applyProtection="1">
      <alignment horizontal="center" vertical="center" wrapText="1"/>
      <protection locked="0"/>
    </xf>
    <xf numFmtId="14" fontId="22" fillId="2" borderId="0" xfId="27" applyNumberFormat="1" applyFont="1" applyFill="1" applyAlignment="1">
      <alignment horizontal="left" vertical="center" wrapText="1"/>
    </xf>
    <xf numFmtId="14" fontId="22" fillId="2" borderId="27" xfId="27" applyNumberFormat="1" applyFont="1" applyFill="1" applyBorder="1" applyAlignment="1">
      <alignment horizontal="center" vertical="center"/>
    </xf>
    <xf numFmtId="14" fontId="22" fillId="2" borderId="27" xfId="27" applyNumberFormat="1" applyFont="1" applyFill="1" applyBorder="1" applyAlignment="1">
      <alignment horizontal="center" vertical="center" wrapText="1"/>
    </xf>
    <xf numFmtId="14" fontId="22" fillId="2" borderId="0" xfId="27" applyNumberFormat="1" applyFont="1" applyFill="1" applyAlignment="1">
      <alignment horizontal="center" vertical="center" wrapText="1"/>
    </xf>
    <xf numFmtId="0" fontId="18" fillId="4" borderId="0" xfId="1" applyFont="1" applyFill="1" applyAlignment="1">
      <alignment horizontal="right" vertical="center"/>
    </xf>
    <xf numFmtId="0" fontId="18" fillId="4" borderId="1" xfId="4" applyFont="1" applyFill="1" applyBorder="1" applyAlignment="1">
      <alignment horizontal="center" vertical="center" wrapText="1"/>
    </xf>
    <xf numFmtId="0" fontId="19" fillId="0" borderId="44" xfId="30" applyFont="1" applyBorder="1" applyAlignment="1" applyProtection="1">
      <alignment horizontal="center" vertical="center" wrapText="1"/>
      <protection locked="0"/>
    </xf>
    <xf numFmtId="0" fontId="19" fillId="0" borderId="24" xfId="30" applyFont="1" applyBorder="1" applyAlignment="1" applyProtection="1">
      <alignment horizontal="center" vertical="center" wrapText="1"/>
      <protection locked="0"/>
    </xf>
    <xf numFmtId="0" fontId="19" fillId="0" borderId="2" xfId="30" applyFont="1" applyBorder="1" applyAlignment="1" applyProtection="1">
      <alignment horizontal="center" vertical="center" wrapText="1"/>
      <protection locked="0"/>
    </xf>
    <xf numFmtId="0" fontId="17" fillId="4" borderId="0" xfId="0" applyFont="1" applyFill="1" applyAlignment="1">
      <alignment horizontal="left"/>
    </xf>
    <xf numFmtId="0" fontId="17" fillId="4" borderId="0" xfId="3" applyFont="1" applyFill="1" applyAlignment="1">
      <alignment horizontal="left"/>
    </xf>
    <xf numFmtId="0" fontId="17" fillId="0" borderId="0" xfId="3" applyFont="1" applyAlignment="1" applyProtection="1">
      <alignment horizontal="left" vertical="center" wrapText="1"/>
      <protection locked="0"/>
    </xf>
    <xf numFmtId="0" fontId="12" fillId="0" borderId="0" xfId="3" applyAlignment="1" applyProtection="1">
      <alignment horizontal="left" vertical="center" wrapText="1"/>
      <protection locked="0"/>
    </xf>
    <xf numFmtId="0" fontId="12" fillId="0" borderId="0" xfId="3" applyAlignment="1" applyProtection="1">
      <alignment horizontal="left" vertical="center"/>
      <protection locked="0"/>
    </xf>
    <xf numFmtId="0" fontId="30" fillId="4" borderId="0" xfId="3" applyFont="1" applyFill="1" applyAlignment="1">
      <alignment horizontal="left" vertical="center" wrapText="1"/>
    </xf>
    <xf numFmtId="0" fontId="18" fillId="4" borderId="0" xfId="3" applyFont="1" applyFill="1" applyAlignment="1">
      <alignment horizontal="left" vertical="center"/>
    </xf>
    <xf numFmtId="0" fontId="19" fillId="0" borderId="21" xfId="3" applyFont="1" applyBorder="1" applyAlignment="1">
      <alignment horizontal="center" vertical="center"/>
    </xf>
  </cellXfs>
  <cellStyles count="31">
    <cellStyle name="Comma 2" xfId="29"/>
    <cellStyle name="Currency 2" xfId="28"/>
    <cellStyle name="Normal" xfId="0" builtinId="0"/>
    <cellStyle name="Normal 2" xfId="2"/>
    <cellStyle name="Normal 3" xfId="3"/>
    <cellStyle name="Normal 4" xfId="4"/>
    <cellStyle name="Normal 4 2" xfId="16"/>
    <cellStyle name="Normal 4 2 2" xfId="30"/>
    <cellStyle name="Normal 5" xfId="5"/>
    <cellStyle name="Normal 5 2" xfId="6"/>
    <cellStyle name="Normal 5 2 2" xfId="7"/>
    <cellStyle name="Normal 5 2 2 2" xfId="14"/>
    <cellStyle name="Normal 5 2 2 2 2" xfId="26"/>
    <cellStyle name="Normal 5 2 2 3" xfId="19"/>
    <cellStyle name="Normal 5 2 3" xfId="8"/>
    <cellStyle name="Normal 5 2 3 2" xfId="11"/>
    <cellStyle name="Normal 5 2 3 2 2" xfId="23"/>
    <cellStyle name="Normal 5 2 3 3" xfId="20"/>
    <cellStyle name="Normal 5 2 4" xfId="18"/>
    <cellStyle name="Normal 5 3" xfId="9"/>
    <cellStyle name="Normal 5 3 2" xfId="10"/>
    <cellStyle name="Normal 5 3 2 2" xfId="22"/>
    <cellStyle name="Normal 5 3 2 2 2" xfId="27"/>
    <cellStyle name="Normal 5 3 3" xfId="15"/>
    <cellStyle name="Normal 5 3 4" xfId="21"/>
    <cellStyle name="Normal 5 4" xfId="17"/>
    <cellStyle name="Normal 6" xfId="12"/>
    <cellStyle name="Normal 6 2" xfId="24"/>
    <cellStyle name="Normal 7" xfId="13"/>
    <cellStyle name="Normal 7 2" xfId="25"/>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a16="http://schemas.microsoft.com/office/drawing/2014/main" xmlns=""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a16="http://schemas.microsoft.com/office/drawing/2014/main" xmlns=""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21</xdr:row>
      <xdr:rowOff>180975</xdr:rowOff>
    </xdr:from>
    <xdr:to>
      <xdr:col>6</xdr:col>
      <xdr:colOff>219075</xdr:colOff>
      <xdr:row>21</xdr:row>
      <xdr:rowOff>180975</xdr:rowOff>
    </xdr:to>
    <xdr:cxnSp macro="">
      <xdr:nvCxnSpPr>
        <xdr:cNvPr id="3" name="Straight Connector 2">
          <a:extLst>
            <a:ext uri="{FF2B5EF4-FFF2-40B4-BE49-F238E27FC236}">
              <a16:creationId xmlns:a16="http://schemas.microsoft.com/office/drawing/2014/main" xmlns=""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D00-000002000000}"/>
            </a:ext>
          </a:extLst>
        </xdr:cNvPr>
        <xdr:cNvCxnSpPr/>
      </xdr:nvCxnSpPr>
      <xdr:spPr>
        <a:xfrm>
          <a:off x="1272540" y="104268270"/>
          <a:ext cx="1038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21</xdr:row>
      <xdr:rowOff>152400</xdr:rowOff>
    </xdr:from>
    <xdr:to>
      <xdr:col>7</xdr:col>
      <xdr:colOff>9525</xdr:colOff>
      <xdr:row>21</xdr:row>
      <xdr:rowOff>152400</xdr:rowOff>
    </xdr:to>
    <xdr:cxnSp macro="">
      <xdr:nvCxnSpPr>
        <xdr:cNvPr id="3" name="Straight Connector 2">
          <a:extLst>
            <a:ext uri="{FF2B5EF4-FFF2-40B4-BE49-F238E27FC236}">
              <a16:creationId xmlns:a16="http://schemas.microsoft.com/office/drawing/2014/main" xmlns="" id="{00000000-0008-0000-0D00-000003000000}"/>
            </a:ext>
          </a:extLst>
        </xdr:cNvPr>
        <xdr:cNvCxnSpPr/>
      </xdr:nvCxnSpPr>
      <xdr:spPr>
        <a:xfrm>
          <a:off x="4038600" y="104249220"/>
          <a:ext cx="342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xmlns=""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xmlns=""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xmlns=""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xmlns=""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xmlns=""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xmlns=""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30</xdr:row>
      <xdr:rowOff>180975</xdr:rowOff>
    </xdr:from>
    <xdr:to>
      <xdr:col>2</xdr:col>
      <xdr:colOff>554556</xdr:colOff>
      <xdr:row>30</xdr:row>
      <xdr:rowOff>182563</xdr:rowOff>
    </xdr:to>
    <xdr:cxnSp macro="">
      <xdr:nvCxnSpPr>
        <xdr:cNvPr id="3" name="Straight Connector 2">
          <a:extLst>
            <a:ext uri="{FF2B5EF4-FFF2-40B4-BE49-F238E27FC236}">
              <a16:creationId xmlns:a16="http://schemas.microsoft.com/office/drawing/2014/main" xmlns=""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21</xdr:row>
      <xdr:rowOff>171450</xdr:rowOff>
    </xdr:from>
    <xdr:to>
      <xdr:col>2</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21</xdr:row>
      <xdr:rowOff>171450</xdr:rowOff>
    </xdr:from>
    <xdr:to>
      <xdr:col>1</xdr:col>
      <xdr:colOff>1495425</xdr:colOff>
      <xdr:row>21</xdr:row>
      <xdr:rowOff>171450</xdr:rowOff>
    </xdr:to>
    <xdr:cxnSp macro="">
      <xdr:nvCxnSpPr>
        <xdr:cNvPr id="2" name="Straight Connector 1">
          <a:extLst>
            <a:ext uri="{FF2B5EF4-FFF2-40B4-BE49-F238E27FC236}">
              <a16:creationId xmlns:a16="http://schemas.microsoft.com/office/drawing/2014/main" xmlns=""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22</xdr:row>
      <xdr:rowOff>4082</xdr:rowOff>
    </xdr:from>
    <xdr:to>
      <xdr:col>5</xdr:col>
      <xdr:colOff>110219</xdr:colOff>
      <xdr:row>22</xdr:row>
      <xdr:rowOff>4082</xdr:rowOff>
    </xdr:to>
    <xdr:cxnSp macro="">
      <xdr:nvCxnSpPr>
        <xdr:cNvPr id="3" name="Straight Connector 2">
          <a:extLst>
            <a:ext uri="{FF2B5EF4-FFF2-40B4-BE49-F238E27FC236}">
              <a16:creationId xmlns:a16="http://schemas.microsoft.com/office/drawing/2014/main" xmlns=""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23</xdr:row>
      <xdr:rowOff>171450</xdr:rowOff>
    </xdr:from>
    <xdr:to>
      <xdr:col>2</xdr:col>
      <xdr:colOff>1495425</xdr:colOff>
      <xdr:row>23</xdr:row>
      <xdr:rowOff>171450</xdr:rowOff>
    </xdr:to>
    <xdr:cxnSp macro="">
      <xdr:nvCxnSpPr>
        <xdr:cNvPr id="2" name="Straight Connector 1">
          <a:extLst>
            <a:ext uri="{FF2B5EF4-FFF2-40B4-BE49-F238E27FC236}">
              <a16:creationId xmlns:a16="http://schemas.microsoft.com/office/drawing/2014/main" xmlns=""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23</xdr:row>
      <xdr:rowOff>152400</xdr:rowOff>
    </xdr:from>
    <xdr:to>
      <xdr:col>7</xdr:col>
      <xdr:colOff>9525</xdr:colOff>
      <xdr:row>23</xdr:row>
      <xdr:rowOff>152400</xdr:rowOff>
    </xdr:to>
    <xdr:cxnSp macro="">
      <xdr:nvCxnSpPr>
        <xdr:cNvPr id="3" name="Straight Connector 2">
          <a:extLst>
            <a:ext uri="{FF2B5EF4-FFF2-40B4-BE49-F238E27FC236}">
              <a16:creationId xmlns:a16="http://schemas.microsoft.com/office/drawing/2014/main" xmlns=""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xmlns=""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xmlns=""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25</xdr:row>
      <xdr:rowOff>171450</xdr:rowOff>
    </xdr:from>
    <xdr:to>
      <xdr:col>1</xdr:col>
      <xdr:colOff>1495425</xdr:colOff>
      <xdr:row>25</xdr:row>
      <xdr:rowOff>171450</xdr:rowOff>
    </xdr:to>
    <xdr:cxnSp macro="">
      <xdr:nvCxnSpPr>
        <xdr:cNvPr id="2" name="Straight Connector 1">
          <a:extLst>
            <a:ext uri="{FF2B5EF4-FFF2-40B4-BE49-F238E27FC236}">
              <a16:creationId xmlns:a16="http://schemas.microsoft.com/office/drawing/2014/main" xmlns=""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25</xdr:row>
      <xdr:rowOff>180975</xdr:rowOff>
    </xdr:from>
    <xdr:to>
      <xdr:col>2</xdr:col>
      <xdr:colOff>554556</xdr:colOff>
      <xdr:row>25</xdr:row>
      <xdr:rowOff>182563</xdr:rowOff>
    </xdr:to>
    <xdr:cxnSp macro="">
      <xdr:nvCxnSpPr>
        <xdr:cNvPr id="3" name="Straight Connector 2">
          <a:extLst>
            <a:ext uri="{FF2B5EF4-FFF2-40B4-BE49-F238E27FC236}">
              <a16:creationId xmlns:a16="http://schemas.microsoft.com/office/drawing/2014/main" xmlns=""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esktop/&#4315;&#4318;&#4306;%20&#4325;&#4304;&#4320;&#4311;&#4323;&#4314;&#4312;%20&#4317;&#4330;&#4316;&#4308;&#4305;&#4304;%2002.08.2021-13.11.2021--&#4306;&#4304;&#4306;&#4310;&#4304;&#4309;&#4316;&#4312;&#4314;&#43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5"/>
      <sheetName val="ფორმა N5.1"/>
      <sheetName val="ფორმა 5.2"/>
      <sheetName val="ფორმა N5.3"/>
      <sheetName val="ფორმა 5.4 (2)"/>
      <sheetName val="ფორმა 5.4"/>
      <sheetName val="ფორმა 5.5"/>
      <sheetName val="ფორმა N6"/>
      <sheetName val="ფორმა N7"/>
      <sheetName val="ფორმა N 7.1"/>
      <sheetName val="ფორმა N8"/>
      <sheetName val="ფორმა N8.1"/>
      <sheetName val="ფორმა N8.2"/>
      <sheetName val="ფორმა 8.3"/>
      <sheetName val="ფორმა N 9"/>
      <sheetName val="ფორმა N9.1"/>
      <sheetName val="შემაჯამებელი ფორმა"/>
      <sheetName val="Validation"/>
    </sheetNames>
    <sheetDataSet>
      <sheetData sheetId="0">
        <row r="4">
          <cell r="D4" t="str">
            <v>მ.პ.გ. ქართული ოცნება დემოკრატიული საქართველო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view="pageBreakPreview" topLeftCell="C1" zoomScaleNormal="100" zoomScaleSheetLayoutView="100" workbookViewId="0">
      <selection activeCell="M2" sqref="M2"/>
    </sheetView>
  </sheetViews>
  <sheetFormatPr defaultColWidth="9.140625" defaultRowHeight="15" x14ac:dyDescent="0.2"/>
  <cols>
    <col min="1" max="1" width="6.28515625" style="312" bestFit="1" customWidth="1"/>
    <col min="2" max="2" width="13.140625" style="312" customWidth="1"/>
    <col min="3" max="3" width="18.85546875" style="312" customWidth="1"/>
    <col min="4" max="4" width="15.140625" style="312" customWidth="1"/>
    <col min="5" max="5" width="21.85546875" style="312" customWidth="1"/>
    <col min="6" max="6" width="20.85546875" style="359" customWidth="1"/>
    <col min="7" max="7" width="21.85546875" style="359" customWidth="1"/>
    <col min="8" max="8" width="19.140625" style="359" customWidth="1"/>
    <col min="9" max="9" width="16.42578125" style="312" bestFit="1" customWidth="1"/>
    <col min="10" max="10" width="17.42578125" style="312" customWidth="1"/>
    <col min="11" max="11" width="16.42578125" style="353" customWidth="1"/>
    <col min="12" max="12" width="13.140625" style="312" bestFit="1" customWidth="1"/>
    <col min="13" max="13" width="15.28515625" style="312" customWidth="1"/>
    <col min="14" max="16384" width="9.140625" style="312"/>
  </cols>
  <sheetData>
    <row r="1" spans="1:13" s="287" customFormat="1" x14ac:dyDescent="0.2">
      <c r="A1" s="172" t="s">
        <v>508</v>
      </c>
      <c r="C1" s="288"/>
      <c r="D1" s="288"/>
      <c r="E1" s="289"/>
      <c r="F1" s="168"/>
      <c r="G1" s="289"/>
      <c r="H1" s="171"/>
      <c r="I1" s="288"/>
      <c r="J1" s="289"/>
      <c r="K1" s="289"/>
      <c r="L1" s="289"/>
      <c r="M1" s="291" t="s">
        <v>94</v>
      </c>
    </row>
    <row r="2" spans="1:13" s="287" customFormat="1" x14ac:dyDescent="0.2">
      <c r="A2" s="170" t="s">
        <v>124</v>
      </c>
      <c r="B2" s="288"/>
      <c r="C2" s="288"/>
      <c r="D2" s="288"/>
      <c r="E2" s="289"/>
      <c r="F2" s="168"/>
      <c r="G2" s="289"/>
      <c r="H2" s="168"/>
      <c r="I2" s="288"/>
      <c r="J2" s="289"/>
      <c r="K2" s="289"/>
      <c r="L2" s="289"/>
      <c r="M2" s="292" t="s">
        <v>1100</v>
      </c>
    </row>
    <row r="3" spans="1:13" s="287" customFormat="1" x14ac:dyDescent="0.2">
      <c r="A3" s="293"/>
      <c r="B3" s="288"/>
      <c r="C3" s="294"/>
      <c r="D3" s="295"/>
      <c r="E3" s="289"/>
      <c r="F3" s="296"/>
      <c r="G3" s="289"/>
      <c r="H3" s="289"/>
      <c r="I3" s="168"/>
      <c r="J3" s="288"/>
      <c r="K3" s="289"/>
      <c r="L3" s="288"/>
      <c r="M3" s="298"/>
    </row>
    <row r="4" spans="1:13" s="287" customFormat="1" x14ac:dyDescent="0.2">
      <c r="A4" s="177" t="s">
        <v>254</v>
      </c>
      <c r="B4" s="168"/>
      <c r="C4" s="168"/>
      <c r="D4" s="178" t="s">
        <v>514</v>
      </c>
      <c r="E4" s="299"/>
      <c r="F4" s="300"/>
      <c r="G4" s="301"/>
      <c r="H4" s="302"/>
      <c r="I4" s="299"/>
      <c r="J4" s="303"/>
      <c r="K4" s="297"/>
      <c r="L4" s="301"/>
      <c r="M4" s="304"/>
    </row>
    <row r="5" spans="1:13" s="287" customFormat="1" ht="15.75" thickBot="1" x14ac:dyDescent="0.25">
      <c r="A5" s="169"/>
      <c r="B5" s="289"/>
      <c r="C5" s="305"/>
      <c r="D5" s="306"/>
      <c r="E5" s="289"/>
      <c r="F5" s="307"/>
      <c r="G5" s="307"/>
      <c r="H5" s="307"/>
      <c r="I5" s="289"/>
      <c r="J5" s="288"/>
      <c r="K5" s="297"/>
      <c r="L5" s="288"/>
      <c r="M5" s="298"/>
    </row>
    <row r="6" spans="1:13" ht="33" customHeight="1" thickBot="1" x14ac:dyDescent="0.25">
      <c r="A6" s="308"/>
      <c r="B6" s="309"/>
      <c r="C6" s="310"/>
      <c r="D6" s="310"/>
      <c r="E6" s="469" t="s">
        <v>476</v>
      </c>
      <c r="F6" s="470"/>
      <c r="G6" s="470"/>
      <c r="H6" s="471"/>
      <c r="I6" s="472" t="s">
        <v>489</v>
      </c>
      <c r="J6" s="472"/>
      <c r="K6" s="472"/>
      <c r="L6" s="473"/>
      <c r="M6" s="311"/>
    </row>
    <row r="7" spans="1:13" s="321" customFormat="1" ht="51.75" thickBot="1" x14ac:dyDescent="0.25">
      <c r="A7" s="313" t="s">
        <v>64</v>
      </c>
      <c r="B7" s="314" t="s">
        <v>125</v>
      </c>
      <c r="C7" s="314" t="s">
        <v>507</v>
      </c>
      <c r="D7" s="315" t="s">
        <v>260</v>
      </c>
      <c r="E7" s="316" t="s">
        <v>509</v>
      </c>
      <c r="F7" s="316" t="s">
        <v>448</v>
      </c>
      <c r="G7" s="316" t="s">
        <v>436</v>
      </c>
      <c r="H7" s="316" t="s">
        <v>435</v>
      </c>
      <c r="I7" s="316" t="s">
        <v>387</v>
      </c>
      <c r="J7" s="317" t="s">
        <v>257</v>
      </c>
      <c r="K7" s="318" t="s">
        <v>506</v>
      </c>
      <c r="L7" s="319" t="s">
        <v>210</v>
      </c>
      <c r="M7" s="320" t="s">
        <v>211</v>
      </c>
    </row>
    <row r="8" spans="1:13" s="326" customFormat="1" ht="15.75" thickBot="1" x14ac:dyDescent="0.25">
      <c r="A8" s="322">
        <v>1</v>
      </c>
      <c r="B8" s="436">
        <v>2</v>
      </c>
      <c r="C8" s="324">
        <v>3</v>
      </c>
      <c r="D8" s="324">
        <v>4</v>
      </c>
      <c r="E8" s="322">
        <v>5</v>
      </c>
      <c r="F8" s="323">
        <v>6</v>
      </c>
      <c r="G8" s="324">
        <v>7</v>
      </c>
      <c r="H8" s="323">
        <v>8</v>
      </c>
      <c r="I8" s="322">
        <v>9</v>
      </c>
      <c r="J8" s="323">
        <v>10</v>
      </c>
      <c r="K8" s="323">
        <v>11</v>
      </c>
      <c r="L8" s="325">
        <v>12</v>
      </c>
      <c r="M8" s="320">
        <v>13</v>
      </c>
    </row>
    <row r="9" spans="1:13" s="326" customFormat="1" ht="25.5" x14ac:dyDescent="0.2">
      <c r="A9" s="327">
        <v>1</v>
      </c>
      <c r="B9" s="445">
        <v>44782</v>
      </c>
      <c r="C9" s="329" t="s">
        <v>1071</v>
      </c>
      <c r="D9" s="360">
        <v>5000</v>
      </c>
      <c r="E9" s="331" t="s">
        <v>1072</v>
      </c>
      <c r="F9" s="446" t="s">
        <v>1073</v>
      </c>
      <c r="G9" s="447" t="s">
        <v>1074</v>
      </c>
      <c r="H9" s="333" t="s">
        <v>188</v>
      </c>
      <c r="I9" s="334"/>
      <c r="J9" s="335"/>
      <c r="K9" s="336"/>
      <c r="L9" s="337"/>
      <c r="M9" s="338"/>
    </row>
    <row r="10" spans="1:13" s="326" customFormat="1" x14ac:dyDescent="0.2">
      <c r="A10" s="327">
        <v>2</v>
      </c>
      <c r="B10" s="437"/>
      <c r="C10" s="329"/>
      <c r="D10" s="360"/>
      <c r="E10" s="331"/>
      <c r="F10" s="332"/>
      <c r="G10" s="333"/>
      <c r="H10" s="333"/>
      <c r="I10" s="334"/>
      <c r="J10" s="335"/>
      <c r="K10" s="336"/>
      <c r="L10" s="337"/>
      <c r="M10" s="338"/>
    </row>
    <row r="11" spans="1:13" s="326" customFormat="1" x14ac:dyDescent="0.2">
      <c r="A11" s="327">
        <v>3</v>
      </c>
      <c r="B11" s="437"/>
      <c r="C11" s="329"/>
      <c r="D11" s="330"/>
      <c r="E11" s="331"/>
      <c r="F11" s="332"/>
      <c r="G11" s="333"/>
      <c r="H11" s="333"/>
      <c r="I11" s="334"/>
      <c r="J11" s="335"/>
      <c r="K11" s="336"/>
      <c r="L11" s="337"/>
      <c r="M11" s="338"/>
    </row>
    <row r="12" spans="1:13" s="326" customFormat="1" x14ac:dyDescent="0.2">
      <c r="A12" s="327">
        <v>4</v>
      </c>
      <c r="B12" s="438"/>
      <c r="C12" s="329"/>
      <c r="D12" s="330"/>
      <c r="E12" s="331"/>
      <c r="F12" s="332"/>
      <c r="G12" s="333"/>
      <c r="H12" s="333"/>
      <c r="I12" s="334"/>
      <c r="J12" s="335"/>
      <c r="K12" s="336"/>
      <c r="L12" s="337"/>
      <c r="M12" s="338"/>
    </row>
    <row r="13" spans="1:13" s="326" customFormat="1" x14ac:dyDescent="0.2">
      <c r="A13" s="327">
        <v>5</v>
      </c>
      <c r="B13" s="328"/>
      <c r="C13" s="329"/>
      <c r="D13" s="330"/>
      <c r="E13" s="331"/>
      <c r="F13" s="332"/>
      <c r="G13" s="333"/>
      <c r="H13" s="333"/>
      <c r="I13" s="334"/>
      <c r="J13" s="335"/>
      <c r="K13" s="336"/>
      <c r="L13" s="337"/>
      <c r="M13" s="338"/>
    </row>
    <row r="14" spans="1:13" x14ac:dyDescent="0.2">
      <c r="A14" s="339" t="s">
        <v>256</v>
      </c>
      <c r="B14" s="340"/>
      <c r="C14" s="341"/>
      <c r="D14" s="342"/>
      <c r="E14" s="343"/>
      <c r="F14" s="344"/>
      <c r="G14" s="344"/>
      <c r="H14" s="344"/>
      <c r="I14" s="345"/>
      <c r="J14" s="346"/>
      <c r="K14" s="347"/>
      <c r="L14" s="348"/>
      <c r="M14" s="349"/>
    </row>
    <row r="15" spans="1:13" x14ac:dyDescent="0.2">
      <c r="A15" s="474"/>
      <c r="B15" s="474"/>
      <c r="C15" s="474"/>
      <c r="D15" s="474"/>
      <c r="E15" s="474"/>
      <c r="F15" s="474"/>
      <c r="G15" s="474"/>
      <c r="H15" s="474"/>
      <c r="I15" s="474"/>
      <c r="J15" s="474"/>
      <c r="K15" s="474"/>
      <c r="L15" s="474"/>
      <c r="M15" s="474"/>
    </row>
    <row r="16" spans="1:13" ht="16.5" customHeight="1" x14ac:dyDescent="0.3">
      <c r="A16" s="350" t="s">
        <v>417</v>
      </c>
      <c r="B16" s="479" t="s">
        <v>477</v>
      </c>
      <c r="C16" s="479"/>
      <c r="D16" s="479"/>
      <c r="E16" s="479"/>
      <c r="F16" s="479"/>
      <c r="G16" s="479"/>
      <c r="H16" s="479"/>
      <c r="I16" s="479"/>
      <c r="J16" s="479"/>
      <c r="K16" s="479"/>
      <c r="L16" s="479"/>
      <c r="M16" s="479"/>
    </row>
    <row r="17" spans="1:13" ht="39" customHeight="1" x14ac:dyDescent="0.2">
      <c r="A17" s="351" t="s">
        <v>437</v>
      </c>
      <c r="B17" s="478" t="s">
        <v>478</v>
      </c>
      <c r="C17" s="478"/>
      <c r="D17" s="478"/>
      <c r="E17" s="478"/>
      <c r="F17" s="478"/>
      <c r="G17" s="478"/>
      <c r="H17" s="478"/>
      <c r="I17" s="478"/>
      <c r="J17" s="478"/>
      <c r="K17" s="478"/>
      <c r="L17" s="478"/>
      <c r="M17" s="478"/>
    </row>
    <row r="18" spans="1:13" ht="44.25" customHeight="1" x14ac:dyDescent="0.2">
      <c r="A18" s="351" t="s">
        <v>438</v>
      </c>
      <c r="B18" s="478" t="s">
        <v>510</v>
      </c>
      <c r="C18" s="478"/>
      <c r="D18" s="478"/>
      <c r="E18" s="478"/>
      <c r="F18" s="478"/>
      <c r="G18" s="478"/>
      <c r="H18" s="478"/>
      <c r="I18" s="478"/>
      <c r="J18" s="478"/>
      <c r="K18" s="478"/>
      <c r="L18" s="478"/>
      <c r="M18" s="478"/>
    </row>
    <row r="19" spans="1:13" ht="28.9" customHeight="1" x14ac:dyDescent="0.3">
      <c r="A19" s="350" t="s">
        <v>439</v>
      </c>
      <c r="B19" s="478" t="s">
        <v>490</v>
      </c>
      <c r="C19" s="478"/>
      <c r="D19" s="478"/>
      <c r="E19" s="478"/>
      <c r="F19" s="478"/>
      <c r="G19" s="478"/>
      <c r="H19" s="478"/>
      <c r="I19" s="478"/>
      <c r="J19" s="478"/>
      <c r="K19" s="478"/>
      <c r="L19" s="478"/>
      <c r="M19" s="478"/>
    </row>
    <row r="20" spans="1:13" s="353" customFormat="1" ht="17.25" customHeight="1" x14ac:dyDescent="0.3">
      <c r="A20" s="352" t="s">
        <v>485</v>
      </c>
      <c r="B20" s="478" t="s">
        <v>511</v>
      </c>
      <c r="C20" s="478"/>
      <c r="D20" s="478"/>
      <c r="E20" s="478"/>
      <c r="F20" s="478"/>
      <c r="G20" s="478"/>
      <c r="H20" s="478"/>
      <c r="I20" s="478"/>
      <c r="J20" s="478"/>
      <c r="K20" s="478"/>
      <c r="L20" s="478"/>
      <c r="M20" s="478"/>
    </row>
    <row r="21" spans="1:13" s="210" customFormat="1" ht="27" customHeight="1" x14ac:dyDescent="0.2">
      <c r="A21" s="475" t="s">
        <v>93</v>
      </c>
      <c r="B21" s="475"/>
      <c r="C21" s="354"/>
      <c r="D21" s="301"/>
      <c r="E21" s="354"/>
      <c r="F21" s="354"/>
      <c r="G21" s="301"/>
      <c r="H21" s="354"/>
      <c r="I21" s="354"/>
      <c r="J21" s="301"/>
      <c r="K21" s="290"/>
      <c r="L21" s="354"/>
      <c r="M21" s="301"/>
    </row>
    <row r="22" spans="1:13" s="210" customFormat="1" ht="15" customHeight="1" x14ac:dyDescent="0.2">
      <c r="A22" s="354"/>
      <c r="B22" s="301"/>
      <c r="C22" s="355"/>
      <c r="D22" s="356"/>
      <c r="E22" s="355"/>
      <c r="F22" s="354"/>
      <c r="G22" s="301"/>
      <c r="H22" s="357"/>
      <c r="I22" s="354"/>
      <c r="J22" s="301"/>
      <c r="K22" s="290"/>
      <c r="L22" s="354"/>
      <c r="M22" s="301"/>
    </row>
    <row r="23" spans="1:13" s="287" customFormat="1" ht="22.9" customHeight="1" x14ac:dyDescent="0.2">
      <c r="A23" s="354"/>
      <c r="B23" s="301"/>
      <c r="C23" s="468" t="s">
        <v>248</v>
      </c>
      <c r="D23" s="468"/>
      <c r="E23" s="468"/>
      <c r="F23" s="354"/>
      <c r="G23" s="301"/>
      <c r="H23" s="476" t="s">
        <v>386</v>
      </c>
      <c r="I23" s="358"/>
      <c r="J23" s="301"/>
      <c r="K23" s="290"/>
      <c r="L23" s="354"/>
      <c r="M23" s="301"/>
    </row>
    <row r="24" spans="1:13" s="287" customFormat="1" ht="40.5" customHeight="1" x14ac:dyDescent="0.2">
      <c r="A24" s="354"/>
      <c r="B24" s="301"/>
      <c r="C24" s="354"/>
      <c r="D24" s="301"/>
      <c r="E24" s="354"/>
      <c r="F24" s="354"/>
      <c r="G24" s="301"/>
      <c r="H24" s="477"/>
      <c r="I24" s="358"/>
      <c r="J24" s="301"/>
      <c r="K24" s="290"/>
      <c r="L24" s="354"/>
      <c r="M24" s="301"/>
    </row>
    <row r="25" spans="1:13" s="287" customFormat="1" ht="21" customHeight="1" x14ac:dyDescent="0.2">
      <c r="A25" s="354"/>
      <c r="B25" s="301"/>
      <c r="C25" s="468" t="s">
        <v>123</v>
      </c>
      <c r="D25" s="468"/>
      <c r="E25" s="468"/>
      <c r="F25" s="354"/>
      <c r="G25" s="301"/>
      <c r="H25" s="354"/>
      <c r="I25" s="354"/>
      <c r="J25" s="301"/>
      <c r="K25" s="290"/>
      <c r="L25" s="354"/>
      <c r="M25" s="301"/>
    </row>
    <row r="26" spans="1:13" s="287" customFormat="1" ht="15" customHeight="1" x14ac:dyDescent="0.2">
      <c r="A26" s="166"/>
      <c r="B26" s="166"/>
      <c r="C26" s="166"/>
      <c r="D26" s="166"/>
      <c r="E26" s="312"/>
      <c r="F26" s="166"/>
      <c r="G26" s="166"/>
      <c r="H26" s="166"/>
      <c r="I26" s="166"/>
      <c r="J26" s="166"/>
      <c r="K26" s="166"/>
      <c r="L26" s="166"/>
      <c r="M26" s="166"/>
    </row>
    <row r="27" spans="1:13" s="287" customFormat="1" x14ac:dyDescent="0.2">
      <c r="A27" s="166"/>
      <c r="B27" s="166"/>
      <c r="C27" s="166"/>
      <c r="D27" s="166"/>
      <c r="E27" s="312"/>
      <c r="F27" s="166"/>
      <c r="G27" s="166"/>
      <c r="H27" s="166"/>
      <c r="I27" s="166"/>
      <c r="J27" s="166"/>
      <c r="K27" s="166"/>
      <c r="L27" s="166"/>
      <c r="M27" s="166"/>
    </row>
    <row r="28" spans="1:13" s="287" customFormat="1" x14ac:dyDescent="0.2">
      <c r="A28" s="166"/>
      <c r="B28" s="166"/>
      <c r="C28" s="166"/>
      <c r="D28" s="166"/>
      <c r="E28" s="312"/>
      <c r="F28" s="166"/>
      <c r="G28" s="166"/>
      <c r="H28" s="166"/>
      <c r="I28" s="166"/>
      <c r="J28" s="166"/>
      <c r="K28" s="166"/>
      <c r="L28" s="166"/>
      <c r="M28" s="166"/>
    </row>
    <row r="29" spans="1:13" x14ac:dyDescent="0.2">
      <c r="A29" s="166"/>
      <c r="B29" s="166"/>
      <c r="C29" s="166"/>
      <c r="D29" s="166"/>
      <c r="F29" s="166"/>
      <c r="G29" s="166"/>
      <c r="H29" s="166"/>
      <c r="I29" s="166"/>
      <c r="J29" s="166"/>
      <c r="K29" s="166"/>
      <c r="L29" s="166"/>
      <c r="M29" s="166"/>
    </row>
    <row r="30" spans="1:13" s="167" customFormat="1" x14ac:dyDescent="0.2">
      <c r="A30" s="166"/>
      <c r="B30" s="166"/>
      <c r="C30" s="166"/>
      <c r="D30" s="166"/>
      <c r="E30" s="166"/>
      <c r="F30" s="166"/>
      <c r="G30" s="166"/>
      <c r="H30" s="166"/>
      <c r="I30" s="166"/>
      <c r="J30" s="166"/>
      <c r="K30" s="166"/>
      <c r="L30" s="166"/>
      <c r="M30" s="166"/>
    </row>
    <row r="31" spans="1:13" s="167" customFormat="1" x14ac:dyDescent="0.2">
      <c r="A31" s="312"/>
      <c r="B31" s="312"/>
      <c r="C31" s="312"/>
      <c r="D31" s="312"/>
      <c r="E31" s="312"/>
      <c r="F31" s="359"/>
      <c r="G31" s="359"/>
      <c r="H31" s="359"/>
      <c r="I31" s="312"/>
      <c r="J31" s="312"/>
      <c r="K31" s="353"/>
      <c r="L31" s="312"/>
      <c r="M31" s="312"/>
    </row>
    <row r="32" spans="1:13" s="167" customFormat="1" ht="15" customHeight="1" x14ac:dyDescent="0.2">
      <c r="A32" s="312"/>
      <c r="B32" s="312"/>
      <c r="C32" s="312"/>
      <c r="D32" s="312"/>
      <c r="E32" s="312"/>
      <c r="F32" s="359"/>
      <c r="G32" s="359"/>
      <c r="H32" s="359"/>
      <c r="I32" s="312"/>
      <c r="J32" s="312"/>
      <c r="K32" s="353"/>
      <c r="L32" s="312"/>
      <c r="M32" s="312"/>
    </row>
    <row r="33" spans="1:13" s="167" customFormat="1" x14ac:dyDescent="0.2">
      <c r="A33" s="312"/>
      <c r="B33" s="312"/>
      <c r="C33" s="312"/>
      <c r="D33" s="312"/>
      <c r="E33" s="312"/>
      <c r="F33" s="359"/>
      <c r="G33" s="359"/>
      <c r="H33" s="359"/>
      <c r="I33" s="312"/>
      <c r="J33" s="312"/>
      <c r="K33" s="353"/>
      <c r="L33" s="312"/>
      <c r="M33" s="312"/>
    </row>
    <row r="34" spans="1:13" s="166" customFormat="1" x14ac:dyDescent="0.2">
      <c r="A34" s="312"/>
      <c r="B34" s="312"/>
      <c r="C34" s="312"/>
      <c r="D34" s="312"/>
      <c r="E34" s="312"/>
      <c r="F34" s="359"/>
      <c r="G34" s="359"/>
      <c r="H34" s="359"/>
      <c r="I34" s="312"/>
      <c r="J34" s="312"/>
      <c r="K34" s="353"/>
      <c r="L34" s="312"/>
      <c r="M34" s="312"/>
    </row>
    <row r="35" spans="1:13" s="166" customFormat="1" x14ac:dyDescent="0.2">
      <c r="A35" s="312"/>
      <c r="B35" s="312"/>
      <c r="C35" s="312"/>
      <c r="D35" s="312"/>
      <c r="E35" s="312"/>
      <c r="F35" s="359"/>
      <c r="G35" s="359"/>
      <c r="H35" s="359"/>
      <c r="I35" s="312"/>
      <c r="J35" s="312"/>
      <c r="K35" s="353"/>
      <c r="L35" s="312"/>
      <c r="M35" s="312"/>
    </row>
    <row r="36" spans="1:13" s="166" customFormat="1" x14ac:dyDescent="0.2">
      <c r="A36" s="312"/>
      <c r="B36" s="312"/>
      <c r="C36" s="312"/>
      <c r="D36" s="312"/>
      <c r="E36" s="312"/>
      <c r="F36" s="359"/>
      <c r="G36" s="359"/>
      <c r="H36" s="359"/>
      <c r="I36" s="312"/>
      <c r="J36" s="312"/>
      <c r="K36" s="353"/>
      <c r="L36" s="312"/>
      <c r="M36" s="312"/>
    </row>
    <row r="37" spans="1:13" s="166" customFormat="1" x14ac:dyDescent="0.2">
      <c r="A37" s="312"/>
      <c r="B37" s="312"/>
      <c r="C37" s="312"/>
      <c r="D37" s="312"/>
      <c r="E37" s="312"/>
      <c r="F37" s="359"/>
      <c r="G37" s="359"/>
      <c r="H37" s="359"/>
      <c r="I37" s="312"/>
      <c r="J37" s="312"/>
      <c r="K37" s="353"/>
      <c r="L37" s="312"/>
      <c r="M37" s="312"/>
    </row>
    <row r="38" spans="1:13" s="166" customFormat="1" x14ac:dyDescent="0.2">
      <c r="A38" s="312"/>
      <c r="B38" s="312"/>
      <c r="C38" s="312"/>
      <c r="D38" s="312"/>
      <c r="E38" s="312"/>
      <c r="F38" s="359"/>
      <c r="G38" s="359"/>
      <c r="H38" s="359"/>
      <c r="I38" s="312"/>
      <c r="J38" s="312"/>
      <c r="K38" s="353"/>
      <c r="L38" s="312"/>
      <c r="M38" s="312"/>
    </row>
    <row r="39" spans="1:13" s="166" customFormat="1" x14ac:dyDescent="0.2">
      <c r="A39" s="312"/>
      <c r="B39" s="312"/>
      <c r="C39" s="312"/>
      <c r="D39" s="312"/>
      <c r="E39" s="312"/>
      <c r="F39" s="359"/>
      <c r="G39" s="359"/>
      <c r="H39" s="359"/>
      <c r="I39" s="312"/>
      <c r="J39" s="312"/>
      <c r="K39" s="353"/>
      <c r="L39" s="312"/>
      <c r="M39" s="312"/>
    </row>
  </sheetData>
  <mergeCells count="12">
    <mergeCell ref="C25:E25"/>
    <mergeCell ref="E6:H6"/>
    <mergeCell ref="I6:L6"/>
    <mergeCell ref="A15:M15"/>
    <mergeCell ref="A21:B21"/>
    <mergeCell ref="C23:E23"/>
    <mergeCell ref="H23:H24"/>
    <mergeCell ref="B19:M19"/>
    <mergeCell ref="B18:M18"/>
    <mergeCell ref="B17:M17"/>
    <mergeCell ref="B16:M16"/>
    <mergeCell ref="B20:M20"/>
  </mergeCells>
  <dataValidations count="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4">
      <formula1>11</formula1>
    </dataValidation>
    <dataValidation allowBlank="1" showInputMessage="1" showErrorMessage="1" error="თვე/დღე/წელი" prompt="თვე/დღე/წელი" sqref="B9:B14"/>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14">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6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view="pageBreakPreview" topLeftCell="A10" zoomScale="80" zoomScaleSheetLayoutView="80" workbookViewId="0">
      <selection activeCell="C37" sqref="C37"/>
    </sheetView>
  </sheetViews>
  <sheetFormatPr defaultColWidth="9.140625" defaultRowHeight="15" x14ac:dyDescent="0.3"/>
  <cols>
    <col min="1" max="1" width="15.7109375" style="19" customWidth="1"/>
    <col min="2" max="2" width="74.140625" style="19" customWidth="1"/>
    <col min="3" max="3" width="14.85546875" style="19" customWidth="1"/>
    <col min="4" max="4" width="13.28515625" style="19" customWidth="1"/>
    <col min="5" max="5" width="0.7109375" style="19" customWidth="1"/>
    <col min="6" max="16384" width="9.140625" style="19"/>
  </cols>
  <sheetData>
    <row r="1" spans="1:5" x14ac:dyDescent="0.3">
      <c r="A1" s="59" t="s">
        <v>281</v>
      </c>
      <c r="B1" s="90"/>
      <c r="C1" s="482" t="s">
        <v>94</v>
      </c>
      <c r="D1" s="482"/>
      <c r="E1" s="111"/>
    </row>
    <row r="2" spans="1:5" x14ac:dyDescent="0.3">
      <c r="A2" s="60" t="s">
        <v>124</v>
      </c>
      <c r="B2" s="90"/>
      <c r="C2" s="480" t="str">
        <f>'ფორმა N1'!M2</f>
        <v>12.08-03.10.2022</v>
      </c>
      <c r="D2" s="481"/>
      <c r="E2" s="111"/>
    </row>
    <row r="3" spans="1:5" x14ac:dyDescent="0.3">
      <c r="A3" s="60"/>
      <c r="B3" s="90"/>
      <c r="C3" s="82"/>
      <c r="D3" s="82"/>
      <c r="E3" s="111"/>
    </row>
    <row r="4" spans="1:5" s="2" customFormat="1" x14ac:dyDescent="0.3">
      <c r="A4" s="60" t="s">
        <v>254</v>
      </c>
      <c r="B4" s="60"/>
      <c r="C4" s="60"/>
      <c r="D4" s="60"/>
      <c r="E4" s="88"/>
    </row>
    <row r="5" spans="1:5" s="2" customFormat="1" x14ac:dyDescent="0.3">
      <c r="A5" s="93" t="str">
        <f>'ფორმა N1'!D4</f>
        <v>მპგ ,,ქართული ოცნება დემოკრატიული საქართველო"</v>
      </c>
      <c r="C5" s="1"/>
      <c r="D5" s="1"/>
      <c r="E5" s="88"/>
    </row>
    <row r="6" spans="1:5" s="2" customFormat="1" x14ac:dyDescent="0.3">
      <c r="A6" s="60"/>
      <c r="B6" s="60"/>
      <c r="C6" s="60"/>
      <c r="D6" s="60"/>
      <c r="E6" s="88"/>
    </row>
    <row r="7" spans="1:5" s="6" customFormat="1" x14ac:dyDescent="0.3">
      <c r="A7" s="82"/>
      <c r="B7" s="82"/>
      <c r="C7" s="61"/>
      <c r="D7" s="61"/>
      <c r="E7" s="112"/>
    </row>
    <row r="8" spans="1:5" s="6" customFormat="1" ht="30" x14ac:dyDescent="0.3">
      <c r="A8" s="86" t="s">
        <v>64</v>
      </c>
      <c r="B8" s="62" t="s">
        <v>11</v>
      </c>
      <c r="C8" s="62" t="s">
        <v>10</v>
      </c>
      <c r="D8" s="62" t="s">
        <v>9</v>
      </c>
      <c r="E8" s="112"/>
    </row>
    <row r="9" spans="1:5" s="9" customFormat="1" ht="18" x14ac:dyDescent="0.2">
      <c r="A9" s="12">
        <v>1</v>
      </c>
      <c r="B9" s="12" t="s">
        <v>57</v>
      </c>
      <c r="C9" s="64">
        <f>SUM(C10,C14,C54,C57,C58,C59,C76)</f>
        <v>102673.68000000001</v>
      </c>
      <c r="D9" s="64">
        <f>SUM(D10,D14,D54,D57,D58,D59,D65,D72,D73)</f>
        <v>89073.700000000012</v>
      </c>
      <c r="E9" s="113"/>
    </row>
    <row r="10" spans="1:5" s="9" customFormat="1" ht="18" x14ac:dyDescent="0.2">
      <c r="A10" s="13">
        <v>1.1000000000000001</v>
      </c>
      <c r="B10" s="13" t="s">
        <v>58</v>
      </c>
      <c r="C10" s="66">
        <f>SUM(C11:C13)</f>
        <v>19000</v>
      </c>
      <c r="D10" s="66">
        <f>SUM(D11:D13)</f>
        <v>19000</v>
      </c>
      <c r="E10" s="113"/>
    </row>
    <row r="11" spans="1:5" s="9" customFormat="1" ht="16.5" customHeight="1" x14ac:dyDescent="0.2">
      <c r="A11" s="15" t="s">
        <v>30</v>
      </c>
      <c r="B11" s="15" t="s">
        <v>59</v>
      </c>
      <c r="C11" s="439">
        <v>19000</v>
      </c>
      <c r="D11" s="440">
        <v>19000</v>
      </c>
      <c r="E11" s="113"/>
    </row>
    <row r="12" spans="1:5" ht="16.5" customHeight="1" x14ac:dyDescent="0.3">
      <c r="A12" s="15" t="s">
        <v>31</v>
      </c>
      <c r="B12" s="15" t="s">
        <v>0</v>
      </c>
      <c r="C12" s="29"/>
      <c r="D12" s="30"/>
      <c r="E12" s="111"/>
    </row>
    <row r="13" spans="1:5" s="3" customFormat="1" x14ac:dyDescent="0.2">
      <c r="A13" s="280" t="s">
        <v>71</v>
      </c>
      <c r="B13" s="70" t="s">
        <v>487</v>
      </c>
      <c r="C13" s="29"/>
      <c r="D13" s="29"/>
      <c r="E13" s="77"/>
    </row>
    <row r="14" spans="1:5" x14ac:dyDescent="0.3">
      <c r="A14" s="13">
        <v>1.2</v>
      </c>
      <c r="B14" s="13" t="s">
        <v>60</v>
      </c>
      <c r="C14" s="66">
        <f>SUM(C15,C18,C30:C33,C36,C37,C44,C45,C46,C47,C48,C52,C53)</f>
        <v>83595.02</v>
      </c>
      <c r="D14" s="66">
        <f>SUM(D15,D18,D30:D33,D36,D37,D44,D45,D46,D47,D48,D52,D53)</f>
        <v>69995.040000000008</v>
      </c>
      <c r="E14" s="111"/>
    </row>
    <row r="15" spans="1:5" x14ac:dyDescent="0.3">
      <c r="A15" s="15" t="s">
        <v>32</v>
      </c>
      <c r="B15" s="15" t="s">
        <v>1</v>
      </c>
      <c r="C15" s="65">
        <f>SUM(C16:C17)</f>
        <v>0</v>
      </c>
      <c r="D15" s="65">
        <f>SUM(D16:D17)</f>
        <v>0</v>
      </c>
      <c r="E15" s="111"/>
    </row>
    <row r="16" spans="1:5" ht="17.25" customHeight="1" x14ac:dyDescent="0.3">
      <c r="A16" s="16" t="s">
        <v>84</v>
      </c>
      <c r="B16" s="16" t="s">
        <v>61</v>
      </c>
      <c r="C16" s="31"/>
      <c r="D16" s="32"/>
      <c r="E16" s="111"/>
    </row>
    <row r="17" spans="1:5" ht="17.25" customHeight="1" x14ac:dyDescent="0.3">
      <c r="A17" s="16" t="s">
        <v>85</v>
      </c>
      <c r="B17" s="16" t="s">
        <v>62</v>
      </c>
      <c r="C17" s="31"/>
      <c r="D17" s="32"/>
      <c r="E17" s="111"/>
    </row>
    <row r="18" spans="1:5" x14ac:dyDescent="0.3">
      <c r="A18" s="15" t="s">
        <v>33</v>
      </c>
      <c r="B18" s="15" t="s">
        <v>2</v>
      </c>
      <c r="C18" s="65">
        <f>SUM(C19:C24,C29)</f>
        <v>0</v>
      </c>
      <c r="D18" s="65">
        <f>SUM(D19:D24,D29)</f>
        <v>0</v>
      </c>
      <c r="E18" s="111"/>
    </row>
    <row r="19" spans="1:5" ht="30" x14ac:dyDescent="0.3">
      <c r="A19" s="16" t="s">
        <v>12</v>
      </c>
      <c r="B19" s="16" t="s">
        <v>231</v>
      </c>
      <c r="C19" s="380"/>
      <c r="D19" s="370"/>
      <c r="E19" s="111"/>
    </row>
    <row r="20" spans="1:5" x14ac:dyDescent="0.3">
      <c r="A20" s="16" t="s">
        <v>13</v>
      </c>
      <c r="B20" s="16" t="s">
        <v>14</v>
      </c>
      <c r="C20" s="380"/>
      <c r="D20" s="370"/>
      <c r="E20" s="111"/>
    </row>
    <row r="21" spans="1:5" ht="30" x14ac:dyDescent="0.3">
      <c r="A21" s="16" t="s">
        <v>261</v>
      </c>
      <c r="B21" s="16" t="s">
        <v>22</v>
      </c>
      <c r="C21" s="380"/>
      <c r="D21" s="370"/>
      <c r="E21" s="111"/>
    </row>
    <row r="22" spans="1:5" x14ac:dyDescent="0.3">
      <c r="A22" s="16" t="s">
        <v>262</v>
      </c>
      <c r="B22" s="16" t="s">
        <v>15</v>
      </c>
      <c r="C22" s="380"/>
      <c r="D22" s="370"/>
      <c r="E22" s="111"/>
    </row>
    <row r="23" spans="1:5" x14ac:dyDescent="0.3">
      <c r="A23" s="16" t="s">
        <v>263</v>
      </c>
      <c r="B23" s="16" t="s">
        <v>16</v>
      </c>
      <c r="C23" s="33"/>
      <c r="D23" s="34"/>
      <c r="E23" s="111"/>
    </row>
    <row r="24" spans="1:5" x14ac:dyDescent="0.3">
      <c r="A24" s="16" t="s">
        <v>264</v>
      </c>
      <c r="B24" s="16" t="s">
        <v>17</v>
      </c>
      <c r="C24" s="383">
        <f>SUM(C25:C28)</f>
        <v>0</v>
      </c>
      <c r="D24" s="383">
        <f>SUM(D25:D28)</f>
        <v>0</v>
      </c>
      <c r="E24" s="111"/>
    </row>
    <row r="25" spans="1:5" ht="16.5" customHeight="1" x14ac:dyDescent="0.3">
      <c r="A25" s="17" t="s">
        <v>265</v>
      </c>
      <c r="B25" s="17" t="s">
        <v>18</v>
      </c>
      <c r="C25" s="382"/>
      <c r="D25" s="382"/>
      <c r="E25" s="111"/>
    </row>
    <row r="26" spans="1:5" ht="16.5" customHeight="1" x14ac:dyDescent="0.3">
      <c r="A26" s="17" t="s">
        <v>266</v>
      </c>
      <c r="B26" s="17" t="s">
        <v>19</v>
      </c>
      <c r="C26" s="382"/>
      <c r="D26" s="382"/>
      <c r="E26" s="111"/>
    </row>
    <row r="27" spans="1:5" ht="16.5" customHeight="1" x14ac:dyDescent="0.3">
      <c r="A27" s="17" t="s">
        <v>267</v>
      </c>
      <c r="B27" s="17" t="s">
        <v>20</v>
      </c>
      <c r="C27" s="382"/>
      <c r="D27" s="382"/>
      <c r="E27" s="111"/>
    </row>
    <row r="28" spans="1:5" ht="16.5" customHeight="1" x14ac:dyDescent="0.3">
      <c r="A28" s="17" t="s">
        <v>268</v>
      </c>
      <c r="B28" s="17" t="s">
        <v>23</v>
      </c>
      <c r="C28" s="382"/>
      <c r="D28" s="382"/>
      <c r="E28" s="111"/>
    </row>
    <row r="29" spans="1:5" x14ac:dyDescent="0.3">
      <c r="A29" s="16" t="s">
        <v>269</v>
      </c>
      <c r="B29" s="16" t="s">
        <v>21</v>
      </c>
      <c r="C29" s="380"/>
      <c r="D29" s="370"/>
      <c r="E29" s="111"/>
    </row>
    <row r="30" spans="1:5" x14ac:dyDescent="0.3">
      <c r="A30" s="15" t="s">
        <v>34</v>
      </c>
      <c r="B30" s="15" t="s">
        <v>3</v>
      </c>
      <c r="C30" s="382"/>
      <c r="D30" s="382"/>
      <c r="E30" s="111"/>
    </row>
    <row r="31" spans="1:5" x14ac:dyDescent="0.3">
      <c r="A31" s="15" t="s">
        <v>35</v>
      </c>
      <c r="B31" s="15" t="s">
        <v>4</v>
      </c>
      <c r="C31" s="29"/>
      <c r="D31" s="30"/>
      <c r="E31" s="111"/>
    </row>
    <row r="32" spans="1:5" x14ac:dyDescent="0.3">
      <c r="A32" s="15" t="s">
        <v>36</v>
      </c>
      <c r="B32" s="15" t="s">
        <v>5</v>
      </c>
      <c r="C32" s="29"/>
      <c r="D32" s="30"/>
      <c r="E32" s="111"/>
    </row>
    <row r="33" spans="1:5" x14ac:dyDescent="0.3">
      <c r="A33" s="15" t="s">
        <v>37</v>
      </c>
      <c r="B33" s="15" t="s">
        <v>63</v>
      </c>
      <c r="C33" s="65">
        <f>SUM(C34:C35)</f>
        <v>0</v>
      </c>
      <c r="D33" s="65">
        <f>SUM(D34:D35)</f>
        <v>0</v>
      </c>
      <c r="E33" s="111"/>
    </row>
    <row r="34" spans="1:5" x14ac:dyDescent="0.3">
      <c r="A34" s="16" t="s">
        <v>270</v>
      </c>
      <c r="B34" s="16" t="s">
        <v>56</v>
      </c>
      <c r="C34" s="29"/>
      <c r="D34" s="30"/>
      <c r="E34" s="111"/>
    </row>
    <row r="35" spans="1:5" x14ac:dyDescent="0.3">
      <c r="A35" s="16" t="s">
        <v>271</v>
      </c>
      <c r="B35" s="16" t="s">
        <v>55</v>
      </c>
      <c r="C35" s="29"/>
      <c r="D35" s="30"/>
      <c r="E35" s="111"/>
    </row>
    <row r="36" spans="1:5" x14ac:dyDescent="0.3">
      <c r="A36" s="15" t="s">
        <v>38</v>
      </c>
      <c r="B36" s="15" t="s">
        <v>49</v>
      </c>
      <c r="C36" s="29">
        <f>51.15+2.83</f>
        <v>53.98</v>
      </c>
      <c r="D36" s="30">
        <f>51.15+2.83</f>
        <v>53.98</v>
      </c>
      <c r="E36" s="111"/>
    </row>
    <row r="37" spans="1:5" x14ac:dyDescent="0.3">
      <c r="A37" s="15" t="s">
        <v>39</v>
      </c>
      <c r="B37" s="15" t="s">
        <v>319</v>
      </c>
      <c r="C37" s="65">
        <f>SUM(C38:C43)</f>
        <v>63837.090000000004</v>
      </c>
      <c r="D37" s="65">
        <f>SUM(D38:D43)</f>
        <v>55237.11</v>
      </c>
      <c r="E37" s="111"/>
    </row>
    <row r="38" spans="1:5" x14ac:dyDescent="0.3">
      <c r="A38" s="16" t="s">
        <v>316</v>
      </c>
      <c r="B38" s="16" t="s">
        <v>320</v>
      </c>
      <c r="C38" s="381"/>
      <c r="D38" s="381"/>
      <c r="E38" s="111"/>
    </row>
    <row r="39" spans="1:5" x14ac:dyDescent="0.3">
      <c r="A39" s="16" t="s">
        <v>317</v>
      </c>
      <c r="B39" s="16" t="s">
        <v>321</v>
      </c>
      <c r="C39" s="381"/>
      <c r="D39" s="381"/>
      <c r="E39" s="111"/>
    </row>
    <row r="40" spans="1:5" x14ac:dyDescent="0.3">
      <c r="A40" s="16" t="s">
        <v>318</v>
      </c>
      <c r="B40" s="16" t="s">
        <v>324</v>
      </c>
      <c r="C40" s="382">
        <f>61290.9+2546.19</f>
        <v>63837.090000000004</v>
      </c>
      <c r="D40" s="382">
        <f>52690.92+2546.19</f>
        <v>55237.11</v>
      </c>
      <c r="E40" s="111"/>
    </row>
    <row r="41" spans="1:5" x14ac:dyDescent="0.3">
      <c r="A41" s="16" t="s">
        <v>323</v>
      </c>
      <c r="B41" s="16" t="s">
        <v>325</v>
      </c>
      <c r="C41" s="381"/>
      <c r="D41" s="381"/>
      <c r="E41" s="111"/>
    </row>
    <row r="42" spans="1:5" x14ac:dyDescent="0.3">
      <c r="A42" s="16" t="s">
        <v>326</v>
      </c>
      <c r="B42" s="16" t="s">
        <v>401</v>
      </c>
      <c r="C42" s="382"/>
      <c r="D42" s="381"/>
      <c r="E42" s="111"/>
    </row>
    <row r="43" spans="1:5" x14ac:dyDescent="0.3">
      <c r="A43" s="16" t="s">
        <v>402</v>
      </c>
      <c r="B43" s="16" t="s">
        <v>322</v>
      </c>
      <c r="C43" s="381"/>
      <c r="D43" s="381"/>
      <c r="E43" s="111"/>
    </row>
    <row r="44" spans="1:5" ht="30" x14ac:dyDescent="0.3">
      <c r="A44" s="15" t="s">
        <v>40</v>
      </c>
      <c r="B44" s="15" t="s">
        <v>28</v>
      </c>
      <c r="C44" s="29"/>
      <c r="D44" s="30"/>
      <c r="E44" s="111"/>
    </row>
    <row r="45" spans="1:5" x14ac:dyDescent="0.3">
      <c r="A45" s="15" t="s">
        <v>41</v>
      </c>
      <c r="B45" s="15" t="s">
        <v>24</v>
      </c>
      <c r="C45" s="381"/>
      <c r="D45" s="381"/>
      <c r="E45" s="111"/>
    </row>
    <row r="46" spans="1:5" x14ac:dyDescent="0.3">
      <c r="A46" s="15" t="s">
        <v>42</v>
      </c>
      <c r="B46" s="15" t="s">
        <v>25</v>
      </c>
      <c r="C46" s="381">
        <v>5000</v>
      </c>
      <c r="D46" s="381"/>
      <c r="E46" s="111"/>
    </row>
    <row r="47" spans="1:5" x14ac:dyDescent="0.3">
      <c r="A47" s="15" t="s">
        <v>43</v>
      </c>
      <c r="B47" s="15" t="s">
        <v>26</v>
      </c>
      <c r="C47" s="381"/>
      <c r="D47" s="381"/>
      <c r="E47" s="111"/>
    </row>
    <row r="48" spans="1:5" x14ac:dyDescent="0.3">
      <c r="A48" s="15" t="s">
        <v>44</v>
      </c>
      <c r="B48" s="15" t="s">
        <v>276</v>
      </c>
      <c r="C48" s="65">
        <f>SUM(C49:C51)</f>
        <v>10000</v>
      </c>
      <c r="D48" s="65">
        <f>SUM(D49:D51)</f>
        <v>10000</v>
      </c>
      <c r="E48" s="111"/>
    </row>
    <row r="49" spans="1:5" x14ac:dyDescent="0.3">
      <c r="A49" s="79" t="s">
        <v>331</v>
      </c>
      <c r="B49" s="79" t="s">
        <v>334</v>
      </c>
      <c r="C49" s="382">
        <f>6250+3750</f>
        <v>10000</v>
      </c>
      <c r="D49" s="382">
        <v>10000</v>
      </c>
      <c r="E49" s="111"/>
    </row>
    <row r="50" spans="1:5" x14ac:dyDescent="0.3">
      <c r="A50" s="79" t="s">
        <v>332</v>
      </c>
      <c r="B50" s="79" t="s">
        <v>333</v>
      </c>
      <c r="C50" s="382"/>
      <c r="D50" s="382"/>
      <c r="E50" s="111"/>
    </row>
    <row r="51" spans="1:5" x14ac:dyDescent="0.3">
      <c r="A51" s="79" t="s">
        <v>335</v>
      </c>
      <c r="B51" s="79" t="s">
        <v>336</v>
      </c>
      <c r="C51" s="382"/>
      <c r="D51" s="382"/>
      <c r="E51" s="111"/>
    </row>
    <row r="52" spans="1:5" ht="26.25" customHeight="1" x14ac:dyDescent="0.3">
      <c r="A52" s="15" t="s">
        <v>45</v>
      </c>
      <c r="B52" s="15" t="s">
        <v>29</v>
      </c>
      <c r="C52" s="29"/>
      <c r="D52" s="30"/>
      <c r="E52" s="111"/>
    </row>
    <row r="53" spans="1:5" x14ac:dyDescent="0.3">
      <c r="A53" s="15" t="s">
        <v>46</v>
      </c>
      <c r="B53" s="15" t="s">
        <v>6</v>
      </c>
      <c r="C53" s="382">
        <v>4703.95</v>
      </c>
      <c r="D53" s="384">
        <v>4703.95</v>
      </c>
      <c r="E53" s="111"/>
    </row>
    <row r="54" spans="1:5" ht="30" x14ac:dyDescent="0.3">
      <c r="A54" s="13">
        <v>1.3</v>
      </c>
      <c r="B54" s="69" t="s">
        <v>360</v>
      </c>
      <c r="C54" s="66">
        <f>SUM(C55:C56)</f>
        <v>0</v>
      </c>
      <c r="D54" s="66">
        <f>SUM(D55:D56)</f>
        <v>0</v>
      </c>
      <c r="E54" s="111"/>
    </row>
    <row r="55" spans="1:5" ht="30" x14ac:dyDescent="0.3">
      <c r="A55" s="15" t="s">
        <v>50</v>
      </c>
      <c r="B55" s="15" t="s">
        <v>48</v>
      </c>
      <c r="C55" s="421"/>
      <c r="E55" s="111"/>
    </row>
    <row r="56" spans="1:5" x14ac:dyDescent="0.3">
      <c r="A56" s="15" t="s">
        <v>51</v>
      </c>
      <c r="B56" s="15" t="s">
        <v>47</v>
      </c>
      <c r="C56" s="29"/>
      <c r="D56" s="30"/>
      <c r="E56" s="111"/>
    </row>
    <row r="57" spans="1:5" x14ac:dyDescent="0.3">
      <c r="A57" s="13">
        <v>1.4</v>
      </c>
      <c r="B57" s="13" t="s">
        <v>362</v>
      </c>
      <c r="C57" s="29"/>
      <c r="D57" s="30"/>
      <c r="E57" s="111"/>
    </row>
    <row r="58" spans="1:5" x14ac:dyDescent="0.3">
      <c r="A58" s="13">
        <v>1.5</v>
      </c>
      <c r="B58" s="13" t="s">
        <v>7</v>
      </c>
      <c r="C58" s="33"/>
      <c r="D58" s="34"/>
      <c r="E58" s="111"/>
    </row>
    <row r="59" spans="1:5" x14ac:dyDescent="0.3">
      <c r="A59" s="13">
        <v>1.6</v>
      </c>
      <c r="B59" s="37" t="s">
        <v>8</v>
      </c>
      <c r="C59" s="66">
        <f>SUM(C60:C64)</f>
        <v>78.66</v>
      </c>
      <c r="D59" s="66">
        <f>SUM(D60:D64)</f>
        <v>78.66</v>
      </c>
      <c r="E59" s="111"/>
    </row>
    <row r="60" spans="1:5" x14ac:dyDescent="0.3">
      <c r="A60" s="15" t="s">
        <v>277</v>
      </c>
      <c r="B60" s="38" t="s">
        <v>52</v>
      </c>
      <c r="C60" s="33"/>
      <c r="D60" s="34"/>
      <c r="E60" s="111"/>
    </row>
    <row r="61" spans="1:5" ht="30" x14ac:dyDescent="0.3">
      <c r="A61" s="15" t="s">
        <v>278</v>
      </c>
      <c r="B61" s="38" t="s">
        <v>54</v>
      </c>
      <c r="C61" s="33"/>
      <c r="D61" s="34"/>
      <c r="E61" s="111"/>
    </row>
    <row r="62" spans="1:5" x14ac:dyDescent="0.3">
      <c r="A62" s="15" t="s">
        <v>279</v>
      </c>
      <c r="B62" s="38" t="s">
        <v>53</v>
      </c>
      <c r="C62" s="34"/>
      <c r="D62" s="34"/>
      <c r="E62" s="111"/>
    </row>
    <row r="63" spans="1:5" x14ac:dyDescent="0.3">
      <c r="A63" s="15" t="s">
        <v>280</v>
      </c>
      <c r="B63" s="38" t="s">
        <v>27</v>
      </c>
      <c r="C63" s="33"/>
      <c r="D63" s="34"/>
      <c r="E63" s="111"/>
    </row>
    <row r="64" spans="1:5" x14ac:dyDescent="0.3">
      <c r="A64" s="15" t="s">
        <v>306</v>
      </c>
      <c r="B64" s="132" t="s">
        <v>307</v>
      </c>
      <c r="C64" s="382">
        <v>78.66</v>
      </c>
      <c r="D64" s="384">
        <v>78.66</v>
      </c>
      <c r="E64" s="111"/>
    </row>
    <row r="65" spans="1:5" x14ac:dyDescent="0.3">
      <c r="A65" s="12">
        <v>2</v>
      </c>
      <c r="B65" s="39" t="s">
        <v>92</v>
      </c>
      <c r="C65" s="162"/>
      <c r="D65" s="385">
        <f>SUM(D66:D71)</f>
        <v>0</v>
      </c>
      <c r="E65" s="111"/>
    </row>
    <row r="66" spans="1:5" x14ac:dyDescent="0.3">
      <c r="A66" s="14">
        <v>2.1</v>
      </c>
      <c r="B66" s="40" t="s">
        <v>86</v>
      </c>
      <c r="C66" s="162"/>
      <c r="D66" s="35"/>
      <c r="E66" s="111"/>
    </row>
    <row r="67" spans="1:5" x14ac:dyDescent="0.3">
      <c r="A67" s="14">
        <v>2.2000000000000002</v>
      </c>
      <c r="B67" s="40" t="s">
        <v>90</v>
      </c>
      <c r="C67" s="164"/>
      <c r="D67" s="35"/>
      <c r="E67" s="111"/>
    </row>
    <row r="68" spans="1:5" x14ac:dyDescent="0.3">
      <c r="A68" s="14">
        <v>2.2999999999999998</v>
      </c>
      <c r="B68" s="40" t="s">
        <v>89</v>
      </c>
      <c r="C68" s="164"/>
      <c r="D68" s="35"/>
      <c r="E68" s="111"/>
    </row>
    <row r="69" spans="1:5" x14ac:dyDescent="0.3">
      <c r="A69" s="14">
        <v>2.4</v>
      </c>
      <c r="B69" s="40" t="s">
        <v>91</v>
      </c>
      <c r="C69" s="164"/>
      <c r="D69" s="384"/>
      <c r="E69" s="111"/>
    </row>
    <row r="70" spans="1:5" x14ac:dyDescent="0.3">
      <c r="A70" s="14">
        <v>2.5</v>
      </c>
      <c r="B70" s="40" t="s">
        <v>87</v>
      </c>
      <c r="C70" s="164"/>
      <c r="D70" s="35"/>
      <c r="E70" s="111"/>
    </row>
    <row r="71" spans="1:5" x14ac:dyDescent="0.3">
      <c r="A71" s="14">
        <v>2.6</v>
      </c>
      <c r="B71" s="40" t="s">
        <v>88</v>
      </c>
      <c r="C71" s="164"/>
      <c r="D71" s="35"/>
      <c r="E71" s="111"/>
    </row>
    <row r="72" spans="1:5" s="2" customFormat="1" x14ac:dyDescent="0.3">
      <c r="A72" s="12">
        <v>3</v>
      </c>
      <c r="B72" s="160" t="s">
        <v>381</v>
      </c>
      <c r="C72" s="163"/>
      <c r="D72" s="161"/>
      <c r="E72" s="85"/>
    </row>
    <row r="73" spans="1:5" s="2" customFormat="1" x14ac:dyDescent="0.3">
      <c r="A73" s="12">
        <v>4</v>
      </c>
      <c r="B73" s="12" t="s">
        <v>233</v>
      </c>
      <c r="C73" s="163">
        <f>SUM(C74:C75)</f>
        <v>0</v>
      </c>
      <c r="D73" s="67">
        <f>SUM(D74:D75)</f>
        <v>0</v>
      </c>
      <c r="E73" s="85"/>
    </row>
    <row r="74" spans="1:5" s="2" customFormat="1" x14ac:dyDescent="0.3">
      <c r="A74" s="14">
        <v>4.0999999999999996</v>
      </c>
      <c r="B74" s="14" t="s">
        <v>234</v>
      </c>
      <c r="C74" s="8"/>
      <c r="D74" s="8"/>
      <c r="E74" s="85"/>
    </row>
    <row r="75" spans="1:5" s="2" customFormat="1" x14ac:dyDescent="0.3">
      <c r="A75" s="14">
        <v>4.2</v>
      </c>
      <c r="B75" s="14" t="s">
        <v>235</v>
      </c>
      <c r="C75" s="8"/>
      <c r="D75" s="8"/>
      <c r="E75" s="85"/>
    </row>
    <row r="76" spans="1:5" s="2" customFormat="1" x14ac:dyDescent="0.3">
      <c r="A76" s="12">
        <v>5</v>
      </c>
      <c r="B76" s="159" t="s">
        <v>259</v>
      </c>
      <c r="C76" s="8"/>
      <c r="D76" s="67"/>
      <c r="E76" s="85"/>
    </row>
    <row r="77" spans="1:5" s="2" customFormat="1" x14ac:dyDescent="0.3">
      <c r="A77" s="173"/>
      <c r="B77" s="173"/>
      <c r="E77" s="85"/>
    </row>
    <row r="78" spans="1:5" s="2" customFormat="1" ht="29.25" customHeight="1" x14ac:dyDescent="0.3">
      <c r="A78" s="509" t="s">
        <v>465</v>
      </c>
      <c r="B78" s="509"/>
      <c r="C78" s="509"/>
      <c r="D78" s="509"/>
      <c r="E78" s="85"/>
    </row>
    <row r="79" spans="1:5" s="2" customFormat="1" x14ac:dyDescent="0.3">
      <c r="A79" s="173"/>
      <c r="B79" s="173"/>
      <c r="E79" s="85"/>
    </row>
    <row r="80" spans="1:5" s="243" customFormat="1" ht="12.75" x14ac:dyDescent="0.2"/>
    <row r="81" spans="1:6" s="2" customFormat="1" x14ac:dyDescent="0.3">
      <c r="A81" s="56" t="s">
        <v>93</v>
      </c>
      <c r="E81" s="5"/>
    </row>
    <row r="82" spans="1:6" s="2" customFormat="1" x14ac:dyDescent="0.3">
      <c r="E82" s="211"/>
      <c r="F82" s="211"/>
    </row>
    <row r="83" spans="1:6" s="2" customFormat="1" x14ac:dyDescent="0.3">
      <c r="E83" s="211"/>
      <c r="F83" s="211"/>
    </row>
    <row r="84" spans="1:6" s="2" customFormat="1" x14ac:dyDescent="0.3">
      <c r="A84" s="211"/>
      <c r="B84" s="36" t="s">
        <v>403</v>
      </c>
      <c r="E84" s="211"/>
      <c r="F84" s="211"/>
    </row>
    <row r="85" spans="1:6" s="2" customFormat="1" x14ac:dyDescent="0.3">
      <c r="A85" s="211"/>
      <c r="B85" s="510" t="s">
        <v>404</v>
      </c>
      <c r="C85" s="510"/>
      <c r="D85" s="510"/>
      <c r="E85" s="211"/>
      <c r="F85" s="211"/>
    </row>
    <row r="86" spans="1:6" s="211" customFormat="1" ht="12.75" x14ac:dyDescent="0.2">
      <c r="B86" s="53" t="s">
        <v>405</v>
      </c>
    </row>
    <row r="87" spans="1:6" s="2" customFormat="1" x14ac:dyDescent="0.3">
      <c r="A87" s="11"/>
      <c r="B87" s="510" t="s">
        <v>406</v>
      </c>
      <c r="C87" s="510"/>
      <c r="D87" s="510"/>
    </row>
    <row r="88" spans="1:6" s="243" customFormat="1" ht="12.75" x14ac:dyDescent="0.2"/>
    <row r="89" spans="1:6" s="243"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GridLines="0" view="pageBreakPreview" zoomScale="80" zoomScaleNormal="100" zoomScaleSheetLayoutView="80" workbookViewId="0">
      <selection activeCell="H1" sqref="H1:M1048576"/>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59" t="s">
        <v>303</v>
      </c>
      <c r="B1" s="60"/>
      <c r="C1" s="482" t="s">
        <v>94</v>
      </c>
      <c r="D1" s="482"/>
      <c r="E1" s="73"/>
    </row>
    <row r="2" spans="1:5" s="6" customFormat="1" x14ac:dyDescent="0.3">
      <c r="A2" s="59" t="s">
        <v>297</v>
      </c>
      <c r="B2" s="60"/>
      <c r="C2" s="480" t="str">
        <f>'ფორმა N1'!M2</f>
        <v>12.08-03.10.2022</v>
      </c>
      <c r="D2" s="480"/>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2">
      <c r="A10" s="80" t="s">
        <v>298</v>
      </c>
      <c r="B10" s="80"/>
      <c r="C10" s="4"/>
      <c r="D10" s="4"/>
      <c r="E10" s="75"/>
    </row>
    <row r="11" spans="1:5" s="10" customFormat="1" x14ac:dyDescent="0.2">
      <c r="A11" s="80" t="s">
        <v>299</v>
      </c>
      <c r="B11" s="80"/>
      <c r="C11" s="4"/>
      <c r="D11" s="4"/>
      <c r="E11" s="76"/>
    </row>
    <row r="12" spans="1:5" s="10" customFormat="1" x14ac:dyDescent="0.2">
      <c r="A12" s="69" t="s">
        <v>258</v>
      </c>
      <c r="B12" s="69"/>
      <c r="C12" s="4"/>
      <c r="D12" s="4"/>
      <c r="E12" s="76"/>
    </row>
    <row r="13" spans="1:5" s="10" customFormat="1" x14ac:dyDescent="0.2">
      <c r="A13" s="69" t="s">
        <v>258</v>
      </c>
      <c r="B13" s="69"/>
      <c r="C13" s="4"/>
      <c r="D13" s="4"/>
      <c r="E13" s="76"/>
    </row>
    <row r="14" spans="1:5" s="10" customFormat="1" ht="17.25" customHeight="1" x14ac:dyDescent="0.2">
      <c r="A14" s="80" t="s">
        <v>300</v>
      </c>
      <c r="B14" s="80" t="s">
        <v>529</v>
      </c>
      <c r="C14" s="386">
        <f>566.44+2343+1515</f>
        <v>4424.4400000000005</v>
      </c>
      <c r="D14" s="386">
        <f>566.44+2343+1515</f>
        <v>4424.4400000000005</v>
      </c>
      <c r="E14" s="76"/>
    </row>
    <row r="15" spans="1:5" s="10" customFormat="1" ht="18" customHeight="1" x14ac:dyDescent="0.2">
      <c r="A15" s="80" t="s">
        <v>301</v>
      </c>
      <c r="B15" s="80" t="s">
        <v>937</v>
      </c>
      <c r="C15" s="386">
        <v>280</v>
      </c>
      <c r="D15" s="386">
        <v>280</v>
      </c>
      <c r="E15" s="76"/>
    </row>
    <row r="16" spans="1:5" s="10" customFormat="1" ht="18" customHeight="1" x14ac:dyDescent="0.2">
      <c r="A16" s="80" t="s">
        <v>938</v>
      </c>
      <c r="B16" s="80"/>
      <c r="C16" s="386"/>
      <c r="D16" s="386"/>
      <c r="E16" s="76"/>
    </row>
    <row r="17" spans="1:7" s="3" customFormat="1" ht="30" x14ac:dyDescent="0.2">
      <c r="A17" s="80" t="s">
        <v>938</v>
      </c>
      <c r="B17" s="70"/>
      <c r="C17" s="4"/>
      <c r="D17" s="386"/>
      <c r="E17" s="77"/>
    </row>
    <row r="18" spans="1:7" x14ac:dyDescent="0.3">
      <c r="A18" s="81"/>
      <c r="B18" s="81" t="s">
        <v>304</v>
      </c>
      <c r="C18" s="68">
        <f>SUM(C10:C17)</f>
        <v>4704.4400000000005</v>
      </c>
      <c r="D18" s="68">
        <f>SUM(D10:D17)</f>
        <v>4704.4400000000005</v>
      </c>
      <c r="E18" s="78"/>
    </row>
    <row r="19" spans="1:7" x14ac:dyDescent="0.3">
      <c r="A19" s="36"/>
      <c r="B19" s="36"/>
    </row>
    <row r="20" spans="1:7" ht="44.25" customHeight="1" x14ac:dyDescent="0.3">
      <c r="A20" s="487" t="s">
        <v>466</v>
      </c>
      <c r="B20" s="487"/>
      <c r="C20" s="487"/>
      <c r="D20" s="487"/>
      <c r="E20" s="5"/>
    </row>
    <row r="21" spans="1:7" x14ac:dyDescent="0.3">
      <c r="A21" s="488" t="s">
        <v>467</v>
      </c>
      <c r="B21" s="488"/>
      <c r="C21" s="488"/>
      <c r="D21" s="488"/>
    </row>
    <row r="22" spans="1:7" x14ac:dyDescent="0.3">
      <c r="A22" s="25"/>
    </row>
    <row r="23" spans="1:7" s="21" customFormat="1" ht="12.75" x14ac:dyDescent="0.2"/>
    <row r="24" spans="1:7" x14ac:dyDescent="0.3">
      <c r="A24" s="56" t="s">
        <v>93</v>
      </c>
      <c r="E24" s="5"/>
    </row>
    <row r="25" spans="1:7" x14ac:dyDescent="0.3">
      <c r="E25"/>
      <c r="F25"/>
      <c r="G25"/>
    </row>
    <row r="26" spans="1:7" x14ac:dyDescent="0.3">
      <c r="E26"/>
      <c r="F26"/>
      <c r="G26"/>
    </row>
    <row r="27" spans="1:7" x14ac:dyDescent="0.3">
      <c r="A27" s="56"/>
      <c r="B27" s="56" t="s">
        <v>251</v>
      </c>
      <c r="E27"/>
      <c r="F27"/>
      <c r="G27"/>
    </row>
    <row r="28" spans="1:7" x14ac:dyDescent="0.3">
      <c r="B28" s="2" t="s">
        <v>250</v>
      </c>
      <c r="E28"/>
      <c r="F28"/>
      <c r="G28"/>
    </row>
    <row r="29" spans="1:7" customFormat="1" ht="12.75" x14ac:dyDescent="0.2">
      <c r="A29" s="53"/>
      <c r="B29" s="53" t="s">
        <v>123</v>
      </c>
    </row>
    <row r="30" spans="1:7" s="21" customFormat="1" ht="12.75" x14ac:dyDescent="0.2"/>
  </sheetData>
  <mergeCells count="4">
    <mergeCell ref="C1:D1"/>
    <mergeCell ref="C2:D2"/>
    <mergeCell ref="A20:D20"/>
    <mergeCell ref="A21:D21"/>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M12" sqref="M12"/>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3.6" customHeight="1" x14ac:dyDescent="0.3">
      <c r="A1" s="511" t="s">
        <v>486</v>
      </c>
      <c r="B1" s="511"/>
      <c r="C1" s="511"/>
      <c r="D1" s="511"/>
      <c r="E1" s="511"/>
      <c r="F1" s="511"/>
      <c r="G1" s="511"/>
      <c r="H1" s="511"/>
      <c r="I1" s="482" t="s">
        <v>94</v>
      </c>
      <c r="J1" s="482"/>
    </row>
    <row r="2" spans="1:10" ht="15" x14ac:dyDescent="0.3">
      <c r="A2" s="60" t="s">
        <v>124</v>
      </c>
      <c r="B2" s="59"/>
      <c r="C2" s="60"/>
      <c r="D2" s="60"/>
      <c r="E2" s="60"/>
      <c r="F2" s="60"/>
      <c r="G2" s="82"/>
      <c r="H2" s="82"/>
      <c r="I2" s="480" t="str">
        <f>'ფორმა N1'!M2</f>
        <v>12.08-03.10.2022</v>
      </c>
      <c r="J2" s="480"/>
    </row>
    <row r="3" spans="1:10" ht="15" x14ac:dyDescent="0.3">
      <c r="A3" s="60"/>
      <c r="B3" s="60"/>
      <c r="C3" s="59"/>
      <c r="D3" s="59"/>
      <c r="E3" s="59"/>
      <c r="F3" s="59"/>
      <c r="G3" s="82"/>
      <c r="H3" s="82"/>
      <c r="I3" s="82"/>
    </row>
    <row r="4" spans="1:10" ht="15" x14ac:dyDescent="0.3">
      <c r="A4" s="60" t="s">
        <v>254</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427">
        <v>1</v>
      </c>
      <c r="B9" s="427" t="s">
        <v>921</v>
      </c>
      <c r="C9" s="427" t="s">
        <v>922</v>
      </c>
      <c r="D9" s="427" t="s">
        <v>923</v>
      </c>
      <c r="E9" s="427" t="s">
        <v>924</v>
      </c>
      <c r="F9" s="427" t="s">
        <v>314</v>
      </c>
      <c r="G9" s="426">
        <v>5000</v>
      </c>
      <c r="H9" s="426">
        <v>5000</v>
      </c>
      <c r="I9" s="426">
        <v>980</v>
      </c>
      <c r="J9" s="136" t="s">
        <v>0</v>
      </c>
    </row>
    <row r="10" spans="1:10" ht="15" x14ac:dyDescent="0.2">
      <c r="A10" s="427">
        <v>2</v>
      </c>
      <c r="B10" s="427" t="s">
        <v>925</v>
      </c>
      <c r="C10" s="427" t="s">
        <v>926</v>
      </c>
      <c r="D10" s="427" t="s">
        <v>927</v>
      </c>
      <c r="E10" s="427" t="s">
        <v>928</v>
      </c>
      <c r="F10" s="427" t="s">
        <v>314</v>
      </c>
      <c r="G10" s="426">
        <v>2500</v>
      </c>
      <c r="H10" s="426">
        <v>2500</v>
      </c>
      <c r="I10" s="426">
        <v>490</v>
      </c>
    </row>
    <row r="11" spans="1:10" ht="45" x14ac:dyDescent="0.2">
      <c r="A11" s="427">
        <v>3</v>
      </c>
      <c r="B11" s="427" t="s">
        <v>929</v>
      </c>
      <c r="C11" s="427" t="s">
        <v>930</v>
      </c>
      <c r="D11" s="427" t="s">
        <v>931</v>
      </c>
      <c r="E11" s="427" t="s">
        <v>932</v>
      </c>
      <c r="F11" s="427" t="s">
        <v>314</v>
      </c>
      <c r="G11" s="426">
        <v>6500</v>
      </c>
      <c r="H11" s="426">
        <v>6500</v>
      </c>
      <c r="I11" s="426">
        <v>1274</v>
      </c>
    </row>
    <row r="12" spans="1:10" ht="45" x14ac:dyDescent="0.2">
      <c r="A12" s="427">
        <v>4</v>
      </c>
      <c r="B12" s="427" t="s">
        <v>933</v>
      </c>
      <c r="C12" s="427" t="s">
        <v>934</v>
      </c>
      <c r="D12" s="427" t="s">
        <v>935</v>
      </c>
      <c r="E12" s="427" t="s">
        <v>936</v>
      </c>
      <c r="F12" s="427" t="s">
        <v>314</v>
      </c>
      <c r="G12" s="426">
        <v>5000</v>
      </c>
      <c r="H12" s="426">
        <v>5000</v>
      </c>
      <c r="I12" s="426">
        <v>1000</v>
      </c>
    </row>
    <row r="13" spans="1:10" ht="15" x14ac:dyDescent="0.2">
      <c r="A13" s="80"/>
      <c r="B13" s="69"/>
      <c r="C13" s="69"/>
      <c r="D13" s="69"/>
      <c r="E13" s="69"/>
      <c r="F13" s="80"/>
      <c r="G13" s="4"/>
      <c r="H13" s="4"/>
      <c r="I13" s="4"/>
    </row>
    <row r="14" spans="1:10" ht="15" x14ac:dyDescent="0.2">
      <c r="A14" s="69" t="s">
        <v>256</v>
      </c>
      <c r="B14" s="69"/>
      <c r="C14" s="69"/>
      <c r="D14" s="69"/>
      <c r="E14" s="69"/>
      <c r="F14" s="80"/>
      <c r="G14" s="4"/>
      <c r="H14" s="4"/>
      <c r="I14" s="4"/>
    </row>
    <row r="15" spans="1:10" ht="15" x14ac:dyDescent="0.3">
      <c r="A15" s="69"/>
      <c r="B15" s="81"/>
      <c r="C15" s="81"/>
      <c r="D15" s="81"/>
      <c r="E15" s="81"/>
      <c r="F15" s="69" t="s">
        <v>385</v>
      </c>
      <c r="G15" s="68">
        <f>SUM(G9:G14)</f>
        <v>19000</v>
      </c>
      <c r="H15" s="68">
        <f>SUM(H9:H14)</f>
        <v>19000</v>
      </c>
      <c r="I15" s="68">
        <f>SUM(I9:I14)</f>
        <v>3744</v>
      </c>
    </row>
    <row r="16" spans="1:10" ht="15" x14ac:dyDescent="0.3">
      <c r="A16" s="135"/>
      <c r="B16" s="135"/>
      <c r="C16" s="135"/>
      <c r="D16" s="135"/>
      <c r="E16" s="135"/>
      <c r="F16" s="135"/>
      <c r="G16" s="135"/>
      <c r="H16" s="118"/>
      <c r="I16" s="118"/>
    </row>
    <row r="17" spans="1:9" ht="15" x14ac:dyDescent="0.3">
      <c r="A17" s="501" t="s">
        <v>468</v>
      </c>
      <c r="B17" s="501"/>
      <c r="C17" s="501"/>
      <c r="D17" s="501"/>
      <c r="E17" s="501"/>
      <c r="F17" s="501"/>
      <c r="G17" s="501"/>
      <c r="H17" s="501"/>
      <c r="I17" s="501"/>
    </row>
    <row r="18" spans="1:9" ht="15" x14ac:dyDescent="0.3">
      <c r="A18" s="207"/>
      <c r="B18" s="207"/>
      <c r="C18" s="135"/>
      <c r="D18" s="135"/>
      <c r="E18" s="135"/>
      <c r="F18" s="135"/>
      <c r="G18" s="135"/>
      <c r="H18" s="118"/>
      <c r="I18" s="118"/>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H1"/>
    <mergeCell ref="A17:I1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SheetLayoutView="80" workbookViewId="0">
      <selection activeCell="K18" sqref="K18"/>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59" t="s">
        <v>388</v>
      </c>
      <c r="B1" s="60"/>
      <c r="C1" s="60"/>
      <c r="D1" s="60"/>
      <c r="E1" s="60"/>
      <c r="F1" s="60"/>
      <c r="G1" s="482" t="s">
        <v>94</v>
      </c>
      <c r="H1" s="482"/>
      <c r="I1" s="82"/>
    </row>
    <row r="2" spans="1:9" ht="15" x14ac:dyDescent="0.3">
      <c r="A2" s="60" t="s">
        <v>124</v>
      </c>
      <c r="B2" s="60"/>
      <c r="C2" s="60"/>
      <c r="D2" s="60"/>
      <c r="E2" s="60"/>
      <c r="F2" s="60"/>
      <c r="G2" s="480" t="str">
        <f>'ფორმა N1'!M2</f>
        <v>12.08-03.10.2022</v>
      </c>
      <c r="H2" s="480"/>
      <c r="I2" s="60"/>
    </row>
    <row r="3" spans="1:9" ht="15" x14ac:dyDescent="0.3">
      <c r="A3" s="60"/>
      <c r="B3" s="60"/>
      <c r="C3" s="60"/>
      <c r="D3" s="60"/>
      <c r="E3" s="60"/>
      <c r="F3" s="60"/>
      <c r="G3" s="82"/>
      <c r="H3" s="82"/>
      <c r="I3" s="82"/>
    </row>
    <row r="4" spans="1:9" ht="15" x14ac:dyDescent="0.3">
      <c r="A4" s="60" t="s">
        <v>254</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9" ht="15" x14ac:dyDescent="0.3">
      <c r="A6" s="60"/>
      <c r="B6" s="60"/>
      <c r="C6" s="60"/>
      <c r="D6" s="60"/>
      <c r="E6" s="60"/>
      <c r="F6" s="60"/>
      <c r="G6" s="60"/>
      <c r="H6" s="60"/>
      <c r="I6" s="60"/>
    </row>
    <row r="7" spans="1:9" ht="15" x14ac:dyDescent="0.2">
      <c r="A7" s="82"/>
      <c r="B7" s="82"/>
      <c r="C7" s="82"/>
      <c r="D7" s="82"/>
      <c r="E7" s="82"/>
      <c r="F7" s="82"/>
      <c r="G7" s="61"/>
      <c r="H7" s="61"/>
      <c r="I7" s="82"/>
    </row>
    <row r="8" spans="1:9" ht="15" customHeight="1" x14ac:dyDescent="0.2">
      <c r="A8" s="494" t="s">
        <v>64</v>
      </c>
      <c r="B8" s="496" t="s">
        <v>309</v>
      </c>
      <c r="C8" s="498" t="s">
        <v>310</v>
      </c>
      <c r="D8" s="498" t="s">
        <v>209</v>
      </c>
      <c r="E8" s="513" t="s">
        <v>413</v>
      </c>
      <c r="F8" s="514"/>
      <c r="G8" s="515"/>
      <c r="H8" s="513" t="s">
        <v>445</v>
      </c>
      <c r="I8" s="515"/>
    </row>
    <row r="9" spans="1:9" ht="25.5" x14ac:dyDescent="0.2">
      <c r="A9" s="495"/>
      <c r="B9" s="497"/>
      <c r="C9" s="499"/>
      <c r="D9" s="499"/>
      <c r="E9" s="205" t="s">
        <v>442</v>
      </c>
      <c r="F9" s="205" t="s">
        <v>443</v>
      </c>
      <c r="G9" s="205" t="s">
        <v>444</v>
      </c>
      <c r="H9" s="206" t="s">
        <v>446</v>
      </c>
      <c r="I9" s="206" t="s">
        <v>447</v>
      </c>
    </row>
    <row r="10" spans="1:9" ht="15" x14ac:dyDescent="0.2">
      <c r="A10" s="174"/>
      <c r="B10" s="175"/>
      <c r="C10" s="80"/>
      <c r="D10" s="80"/>
      <c r="E10" s="80"/>
      <c r="F10" s="80"/>
      <c r="G10" s="80"/>
      <c r="H10" s="4"/>
      <c r="I10" s="4"/>
    </row>
    <row r="11" spans="1:9" ht="15" x14ac:dyDescent="0.2">
      <c r="A11" s="174"/>
      <c r="B11" s="175"/>
      <c r="C11" s="69"/>
      <c r="D11" s="69"/>
      <c r="E11" s="69"/>
      <c r="F11" s="69"/>
      <c r="G11" s="69"/>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3">
      <c r="A15" s="174"/>
      <c r="B15" s="176"/>
      <c r="C15" s="81"/>
      <c r="D15" s="81"/>
      <c r="E15" s="81"/>
      <c r="F15" s="81"/>
      <c r="G15" s="81" t="s">
        <v>308</v>
      </c>
      <c r="H15" s="68">
        <f>SUM(H9:H14)</f>
        <v>0</v>
      </c>
      <c r="I15" s="68">
        <f>SUM(I9:I14)</f>
        <v>0</v>
      </c>
    </row>
    <row r="16" spans="1:9" ht="15" x14ac:dyDescent="0.3">
      <c r="A16" s="36"/>
      <c r="B16" s="36"/>
      <c r="C16" s="36"/>
      <c r="D16" s="36"/>
      <c r="E16" s="36"/>
      <c r="F16" s="36"/>
      <c r="G16" s="2"/>
      <c r="H16" s="2"/>
    </row>
    <row r="17" spans="1:9" ht="15" x14ac:dyDescent="0.3">
      <c r="A17" s="512" t="s">
        <v>469</v>
      </c>
      <c r="B17" s="512"/>
      <c r="C17" s="512"/>
      <c r="D17" s="512"/>
      <c r="E17" s="512"/>
      <c r="F17" s="512"/>
      <c r="G17" s="512"/>
      <c r="H17" s="512"/>
      <c r="I17" s="512"/>
    </row>
    <row r="18" spans="1:9" ht="15" x14ac:dyDescent="0.3">
      <c r="A18" s="25"/>
      <c r="B18" s="36"/>
      <c r="C18" s="36"/>
      <c r="D18" s="36"/>
      <c r="E18" s="36"/>
      <c r="F18" s="36"/>
      <c r="G18" s="2"/>
      <c r="H18" s="2"/>
    </row>
    <row r="19" spans="1:9" x14ac:dyDescent="0.2">
      <c r="A19" s="21"/>
      <c r="B19" s="21"/>
      <c r="C19" s="21"/>
      <c r="D19" s="21"/>
      <c r="E19" s="21"/>
      <c r="F19" s="21"/>
      <c r="G19" s="21"/>
      <c r="H19" s="21"/>
    </row>
    <row r="20" spans="1:9" ht="15" x14ac:dyDescent="0.3">
      <c r="A20" s="56" t="s">
        <v>93</v>
      </c>
      <c r="B20" s="2"/>
      <c r="C20" s="2"/>
      <c r="D20" s="2"/>
      <c r="E20" s="2"/>
      <c r="F20" s="2"/>
      <c r="G20" s="2"/>
      <c r="H20" s="2"/>
    </row>
    <row r="21" spans="1:9" ht="15" x14ac:dyDescent="0.3">
      <c r="A21" s="2"/>
      <c r="B21" s="2"/>
      <c r="C21" s="2"/>
      <c r="D21" s="2"/>
      <c r="E21" s="2"/>
      <c r="F21" s="2"/>
      <c r="G21" s="2"/>
      <c r="H21" s="2"/>
    </row>
    <row r="22" spans="1:9" ht="15" x14ac:dyDescent="0.3">
      <c r="A22" s="2"/>
      <c r="B22" s="2"/>
      <c r="C22" s="2"/>
      <c r="D22" s="2"/>
      <c r="E22" s="2"/>
      <c r="F22" s="2"/>
      <c r="G22" s="2"/>
      <c r="H22" s="2"/>
    </row>
    <row r="23" spans="1:9" ht="15" x14ac:dyDescent="0.3">
      <c r="A23" s="56"/>
      <c r="B23" s="56" t="s">
        <v>251</v>
      </c>
      <c r="C23" s="56"/>
      <c r="D23" s="56"/>
      <c r="E23" s="56"/>
      <c r="F23" s="56"/>
      <c r="G23" s="2"/>
      <c r="H23" s="2"/>
    </row>
    <row r="24" spans="1:9" ht="15" x14ac:dyDescent="0.3">
      <c r="A24" s="2"/>
      <c r="B24" s="2" t="s">
        <v>250</v>
      </c>
      <c r="C24" s="2"/>
      <c r="D24" s="2"/>
      <c r="E24" s="2"/>
      <c r="F24" s="2"/>
      <c r="G24" s="2"/>
      <c r="H24" s="2"/>
    </row>
    <row r="25" spans="1:9" x14ac:dyDescent="0.2">
      <c r="A25" s="53"/>
      <c r="B25" s="53" t="s">
        <v>123</v>
      </c>
      <c r="C25" s="53"/>
      <c r="D25" s="53"/>
      <c r="E25" s="53"/>
      <c r="F25" s="53"/>
    </row>
  </sheetData>
  <mergeCells count="9">
    <mergeCell ref="G1:H1"/>
    <mergeCell ref="G2:H2"/>
    <mergeCell ref="A17:I17"/>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SheetLayoutView="80" workbookViewId="0">
      <selection activeCell="K11" sqref="K11"/>
    </sheetView>
  </sheetViews>
  <sheetFormatPr defaultColWidth="9.140625" defaultRowHeight="12.75" x14ac:dyDescent="0.2"/>
  <cols>
    <col min="1" max="1" width="5.42578125" style="389" customWidth="1"/>
    <col min="2" max="2" width="13.140625" style="389" customWidth="1"/>
    <col min="3" max="3" width="15.140625" style="389" customWidth="1"/>
    <col min="4" max="4" width="18" style="389" customWidth="1"/>
    <col min="5" max="5" width="20.5703125" style="389" customWidth="1"/>
    <col min="6" max="6" width="21.28515625" style="389" customWidth="1"/>
    <col min="7" max="7" width="15.140625" style="389" customWidth="1"/>
    <col min="8" max="8" width="15.5703125" style="389" customWidth="1"/>
    <col min="9" max="9" width="13.42578125" style="389" customWidth="1"/>
    <col min="10" max="10" width="0" style="389" hidden="1" customWidth="1"/>
    <col min="11" max="16384" width="9.140625" style="389"/>
  </cols>
  <sheetData>
    <row r="1" spans="1:10" ht="15" x14ac:dyDescent="0.3">
      <c r="A1" s="516" t="s">
        <v>488</v>
      </c>
      <c r="B1" s="516"/>
      <c r="C1" s="516"/>
      <c r="D1" s="516"/>
      <c r="E1" s="516"/>
      <c r="F1" s="516"/>
      <c r="G1" s="482" t="s">
        <v>94</v>
      </c>
      <c r="H1" s="482"/>
    </row>
    <row r="2" spans="1:10" ht="15" x14ac:dyDescent="0.3">
      <c r="A2" s="90" t="s">
        <v>124</v>
      </c>
      <c r="B2" s="390"/>
      <c r="C2" s="90"/>
      <c r="D2" s="90"/>
      <c r="E2" s="90"/>
      <c r="F2" s="90"/>
      <c r="G2" s="480" t="str">
        <f>'ფორმა N1'!M2</f>
        <v>12.08-03.10.2022</v>
      </c>
      <c r="H2" s="480"/>
    </row>
    <row r="3" spans="1:10" ht="15" x14ac:dyDescent="0.3">
      <c r="A3" s="90"/>
      <c r="B3" s="90"/>
      <c r="C3" s="90"/>
      <c r="D3" s="90"/>
      <c r="E3" s="90"/>
      <c r="F3" s="90"/>
      <c r="G3" s="82"/>
      <c r="H3" s="82"/>
    </row>
    <row r="4" spans="1:10" ht="15" x14ac:dyDescent="0.3">
      <c r="A4" s="90" t="s">
        <v>254</v>
      </c>
      <c r="B4" s="90"/>
      <c r="C4" s="90"/>
      <c r="D4" s="90"/>
      <c r="E4" s="90"/>
      <c r="F4" s="90"/>
      <c r="G4" s="90"/>
      <c r="H4" s="90"/>
    </row>
    <row r="5" spans="1:10" ht="15" x14ac:dyDescent="0.3">
      <c r="A5" s="391" t="str">
        <f>'[2]ფორმა N1'!D4</f>
        <v>მ.პ.გ. ქართული ოცნება დემოკრატიული საქართველო</v>
      </c>
      <c r="B5" s="391"/>
      <c r="C5" s="391"/>
      <c r="D5" s="391"/>
      <c r="E5" s="391"/>
      <c r="F5" s="391"/>
      <c r="G5" s="391"/>
      <c r="H5" s="391"/>
    </row>
    <row r="6" spans="1:10" ht="15" x14ac:dyDescent="0.3">
      <c r="A6" s="90"/>
      <c r="B6" s="90"/>
      <c r="C6" s="90"/>
      <c r="D6" s="90"/>
      <c r="E6" s="90"/>
      <c r="F6" s="90"/>
      <c r="G6" s="90"/>
      <c r="H6" s="9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389" t="s">
        <v>314</v>
      </c>
    </row>
    <row r="9" spans="1:10" ht="15" x14ac:dyDescent="0.2">
      <c r="A9" s="72">
        <v>1</v>
      </c>
      <c r="B9" s="387"/>
      <c r="C9" s="387"/>
      <c r="D9" s="387"/>
      <c r="E9" s="388"/>
      <c r="F9" s="388"/>
      <c r="G9" s="388"/>
      <c r="H9" s="388"/>
    </row>
    <row r="10" spans="1:10" ht="15" x14ac:dyDescent="0.2">
      <c r="A10" s="72">
        <v>2</v>
      </c>
      <c r="B10" s="387"/>
      <c r="C10" s="387"/>
      <c r="D10" s="387"/>
      <c r="E10" s="388"/>
      <c r="F10" s="388"/>
      <c r="G10" s="388"/>
      <c r="H10" s="388"/>
    </row>
    <row r="11" spans="1:10" ht="15" x14ac:dyDescent="0.2">
      <c r="A11" s="72">
        <v>3</v>
      </c>
      <c r="B11" s="387"/>
      <c r="C11" s="387"/>
      <c r="D11" s="387"/>
      <c r="E11" s="388"/>
      <c r="F11" s="388"/>
      <c r="G11" s="388"/>
      <c r="H11" s="388"/>
    </row>
    <row r="12" spans="1:10" ht="15" x14ac:dyDescent="0.2">
      <c r="A12" s="72">
        <v>4</v>
      </c>
      <c r="B12" s="387"/>
      <c r="C12" s="387"/>
      <c r="D12" s="387"/>
      <c r="E12" s="388"/>
      <c r="F12" s="388"/>
      <c r="G12" s="388"/>
      <c r="H12" s="388"/>
    </row>
    <row r="13" spans="1:10" ht="15" x14ac:dyDescent="0.2">
      <c r="A13" s="72">
        <v>5</v>
      </c>
      <c r="B13" s="387"/>
      <c r="C13" s="387"/>
      <c r="D13" s="387"/>
      <c r="E13" s="388"/>
      <c r="F13" s="388"/>
      <c r="G13" s="388"/>
      <c r="H13" s="388"/>
    </row>
    <row r="14" spans="1:10" ht="15" x14ac:dyDescent="0.3">
      <c r="A14" s="69"/>
      <c r="B14" s="392"/>
      <c r="C14" s="392"/>
      <c r="D14" s="392"/>
      <c r="E14" s="392"/>
      <c r="F14" s="392" t="s">
        <v>313</v>
      </c>
      <c r="G14" s="393">
        <f>SUM(G9:G13)</f>
        <v>0</v>
      </c>
      <c r="H14" s="393">
        <f>SUM(H9:H13)</f>
        <v>0</v>
      </c>
    </row>
    <row r="15" spans="1:10" ht="15" x14ac:dyDescent="0.3">
      <c r="A15" s="394"/>
      <c r="B15" s="394"/>
      <c r="C15" s="394"/>
      <c r="D15" s="394"/>
      <c r="E15" s="394"/>
      <c r="F15" s="394"/>
      <c r="G15" s="394"/>
      <c r="H15" s="395"/>
      <c r="I15" s="395"/>
    </row>
    <row r="16" spans="1:10" ht="15" x14ac:dyDescent="0.3">
      <c r="A16" s="517" t="s">
        <v>470</v>
      </c>
      <c r="B16" s="517"/>
      <c r="C16" s="517"/>
      <c r="D16" s="517"/>
      <c r="E16" s="517"/>
      <c r="F16" s="517"/>
      <c r="G16" s="517"/>
      <c r="H16" s="517"/>
      <c r="I16" s="395"/>
    </row>
    <row r="17" spans="1:9" ht="15" x14ac:dyDescent="0.3">
      <c r="A17" s="396"/>
      <c r="B17" s="396"/>
      <c r="C17" s="394"/>
      <c r="D17" s="394"/>
      <c r="E17" s="394"/>
      <c r="F17" s="394"/>
      <c r="G17" s="394"/>
      <c r="H17" s="395"/>
      <c r="I17" s="395"/>
    </row>
    <row r="18" spans="1:9" ht="15" x14ac:dyDescent="0.3">
      <c r="A18" s="396"/>
      <c r="B18" s="396"/>
      <c r="C18" s="395"/>
      <c r="D18" s="395"/>
      <c r="E18" s="395"/>
      <c r="F18" s="395"/>
      <c r="G18" s="395"/>
      <c r="H18" s="395"/>
      <c r="I18" s="395"/>
    </row>
    <row r="19" spans="1:9" x14ac:dyDescent="0.2">
      <c r="A19" s="397"/>
      <c r="B19" s="397"/>
      <c r="C19" s="397"/>
      <c r="D19" s="397"/>
      <c r="E19" s="397"/>
      <c r="F19" s="397"/>
      <c r="G19" s="397"/>
      <c r="H19" s="397"/>
      <c r="I19" s="397"/>
    </row>
    <row r="20" spans="1:9" ht="15" x14ac:dyDescent="0.3">
      <c r="A20" s="398" t="s">
        <v>93</v>
      </c>
      <c r="B20" s="398"/>
      <c r="C20" s="395"/>
      <c r="D20" s="395"/>
      <c r="E20" s="395"/>
      <c r="F20" s="395"/>
      <c r="G20" s="395"/>
      <c r="H20" s="395"/>
      <c r="I20" s="395"/>
    </row>
    <row r="21" spans="1:9" ht="15" x14ac:dyDescent="0.3">
      <c r="A21" s="395"/>
      <c r="B21" s="395"/>
      <c r="C21" s="395"/>
      <c r="D21" s="395"/>
      <c r="E21" s="395"/>
      <c r="F21" s="395"/>
      <c r="G21" s="395"/>
      <c r="H21" s="395"/>
      <c r="I21" s="395"/>
    </row>
    <row r="22" spans="1:9" ht="15" x14ac:dyDescent="0.3">
      <c r="A22" s="395"/>
      <c r="B22" s="395"/>
      <c r="C22" s="395"/>
      <c r="D22" s="395"/>
      <c r="E22" s="395"/>
      <c r="F22" s="395"/>
      <c r="G22" s="395"/>
      <c r="H22" s="395"/>
      <c r="I22" s="395"/>
    </row>
    <row r="23" spans="1:9" ht="15" x14ac:dyDescent="0.3">
      <c r="A23" s="398"/>
      <c r="B23" s="398"/>
      <c r="C23" s="398" t="s">
        <v>370</v>
      </c>
      <c r="D23" s="398"/>
      <c r="E23" s="394"/>
      <c r="F23" s="398"/>
      <c r="G23" s="398"/>
      <c r="H23" s="395"/>
      <c r="I23" s="395"/>
    </row>
    <row r="24" spans="1:9" ht="15" x14ac:dyDescent="0.3">
      <c r="A24" s="395"/>
      <c r="B24" s="395"/>
      <c r="C24" s="395" t="s">
        <v>250</v>
      </c>
      <c r="D24" s="395"/>
      <c r="E24" s="395"/>
      <c r="F24" s="395"/>
      <c r="G24" s="395"/>
      <c r="H24" s="395"/>
      <c r="I24" s="395"/>
    </row>
    <row r="25" spans="1:9" x14ac:dyDescent="0.2">
      <c r="A25" s="399"/>
      <c r="B25" s="399"/>
      <c r="C25" s="399" t="s">
        <v>123</v>
      </c>
      <c r="D25" s="399"/>
      <c r="E25" s="399"/>
      <c r="F25" s="399"/>
      <c r="G25" s="399"/>
    </row>
  </sheetData>
  <mergeCells count="4">
    <mergeCell ref="A1:F1"/>
    <mergeCell ref="G1:H1"/>
    <mergeCell ref="G2:H2"/>
    <mergeCell ref="A16:H1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6"/>
  <sheetViews>
    <sheetView view="pageBreakPreview" topLeftCell="A43" zoomScale="80" zoomScaleSheetLayoutView="80" workbookViewId="0">
      <selection activeCell="K11" sqref="K11"/>
    </sheetView>
  </sheetViews>
  <sheetFormatPr defaultColWidth="9.140625" defaultRowHeight="12.75" x14ac:dyDescent="0.2"/>
  <cols>
    <col min="1" max="1" width="5.42578125" style="389" customWidth="1"/>
    <col min="2" max="2" width="27.5703125" style="389" customWidth="1"/>
    <col min="3" max="3" width="19.28515625" style="389" customWidth="1"/>
    <col min="4" max="4" width="16.85546875" style="389" customWidth="1"/>
    <col min="5" max="5" width="13.140625" style="389" customWidth="1"/>
    <col min="6" max="6" width="17" style="389" customWidth="1"/>
    <col min="7" max="7" width="13.7109375" style="389" customWidth="1"/>
    <col min="8" max="8" width="19.42578125" style="389" bestFit="1" customWidth="1"/>
    <col min="9" max="9" width="18.5703125" style="389" bestFit="1" customWidth="1"/>
    <col min="10" max="10" width="16.7109375" style="389" customWidth="1"/>
    <col min="11" max="11" width="23.85546875" style="389" customWidth="1"/>
    <col min="12" max="12" width="12.85546875" style="389" customWidth="1"/>
    <col min="13" max="13" width="9.140625" style="389"/>
    <col min="14" max="14" width="10.42578125" style="389" customWidth="1"/>
    <col min="15" max="16384" width="9.140625" style="389"/>
  </cols>
  <sheetData>
    <row r="2" spans="1:12" ht="15" x14ac:dyDescent="0.3">
      <c r="A2" s="519" t="s">
        <v>389</v>
      </c>
      <c r="B2" s="519"/>
      <c r="C2" s="519"/>
      <c r="D2" s="519"/>
      <c r="E2" s="400"/>
      <c r="F2" s="90"/>
      <c r="G2" s="90"/>
      <c r="H2" s="90"/>
      <c r="I2" s="90"/>
      <c r="J2" s="82"/>
      <c r="K2" s="83"/>
      <c r="L2" s="83" t="s">
        <v>94</v>
      </c>
    </row>
    <row r="3" spans="1:12" ht="15" x14ac:dyDescent="0.3">
      <c r="A3" s="90" t="s">
        <v>124</v>
      </c>
      <c r="B3" s="390"/>
      <c r="C3" s="90"/>
      <c r="D3" s="90"/>
      <c r="E3" s="90"/>
      <c r="F3" s="90"/>
      <c r="G3" s="90"/>
      <c r="H3" s="90"/>
      <c r="I3" s="90"/>
      <c r="J3" s="82"/>
      <c r="K3" s="480" t="str">
        <f>'ფორმა N1'!M2</f>
        <v>12.08-03.10.2022</v>
      </c>
      <c r="L3" s="480"/>
    </row>
    <row r="4" spans="1:12" ht="15" x14ac:dyDescent="0.3">
      <c r="A4" s="90"/>
      <c r="B4" s="90"/>
      <c r="C4" s="390"/>
      <c r="D4" s="390"/>
      <c r="E4" s="390"/>
      <c r="F4" s="390"/>
      <c r="G4" s="390"/>
      <c r="H4" s="390"/>
      <c r="I4" s="390"/>
      <c r="J4" s="82"/>
      <c r="K4" s="82"/>
      <c r="L4" s="82"/>
    </row>
    <row r="5" spans="1:12" ht="15" x14ac:dyDescent="0.3">
      <c r="A5" s="90" t="s">
        <v>254</v>
      </c>
      <c r="B5" s="90"/>
      <c r="C5" s="90"/>
      <c r="D5" s="90"/>
      <c r="E5" s="90"/>
      <c r="F5" s="90"/>
      <c r="G5" s="90"/>
      <c r="H5" s="90"/>
      <c r="I5" s="90"/>
      <c r="J5" s="90"/>
      <c r="K5" s="90"/>
      <c r="L5" s="90"/>
    </row>
    <row r="6" spans="1:12" ht="15" x14ac:dyDescent="0.3">
      <c r="A6" s="391" t="str">
        <f>'[2]ფორმა N1'!D4</f>
        <v>მ.პ.გ. ქართული ოცნება დემოკრატიული საქართველო</v>
      </c>
      <c r="B6" s="391"/>
      <c r="C6" s="391"/>
      <c r="D6" s="391"/>
      <c r="E6" s="391"/>
      <c r="F6" s="391"/>
      <c r="G6" s="391"/>
      <c r="H6" s="391"/>
      <c r="I6" s="391"/>
      <c r="J6" s="391"/>
      <c r="K6" s="391"/>
    </row>
    <row r="7" spans="1:12" ht="15" x14ac:dyDescent="0.3">
      <c r="A7" s="90"/>
      <c r="B7" s="90"/>
      <c r="C7" s="90"/>
      <c r="D7" s="90"/>
      <c r="E7" s="90"/>
      <c r="F7" s="90"/>
      <c r="G7" s="90"/>
      <c r="H7" s="90"/>
      <c r="I7" s="90"/>
      <c r="J7" s="90"/>
      <c r="K7" s="90"/>
      <c r="L7" s="9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85.9" customHeight="1" x14ac:dyDescent="0.2">
      <c r="A10" s="443">
        <v>1</v>
      </c>
      <c r="B10" s="361" t="s">
        <v>530</v>
      </c>
      <c r="C10" s="427" t="s">
        <v>532</v>
      </c>
      <c r="D10" s="425"/>
      <c r="E10" s="428" t="s">
        <v>531</v>
      </c>
      <c r="F10" s="425"/>
      <c r="G10" s="425"/>
      <c r="H10" s="428" t="s">
        <v>531</v>
      </c>
      <c r="I10" s="425"/>
      <c r="J10" s="426"/>
      <c r="K10" s="429">
        <f>3046.39+2546.19</f>
        <v>5592.58</v>
      </c>
      <c r="L10" s="425"/>
    </row>
    <row r="11" spans="1:12" ht="300" x14ac:dyDescent="0.2">
      <c r="A11" s="427">
        <v>2</v>
      </c>
      <c r="B11" s="430" t="s">
        <v>530</v>
      </c>
      <c r="C11" s="431" t="s">
        <v>1027</v>
      </c>
      <c r="D11" s="427">
        <v>404413773</v>
      </c>
      <c r="E11" s="427" t="s">
        <v>1028</v>
      </c>
      <c r="F11" s="427" t="s">
        <v>1029</v>
      </c>
      <c r="G11" s="427"/>
      <c r="H11" s="427" t="s">
        <v>1028</v>
      </c>
      <c r="I11" s="427"/>
      <c r="J11" s="432">
        <v>500</v>
      </c>
      <c r="K11" s="433">
        <v>1000</v>
      </c>
      <c r="L11" s="427" t="s">
        <v>1030</v>
      </c>
    </row>
    <row r="12" spans="1:12" ht="285" x14ac:dyDescent="0.2">
      <c r="A12" s="427">
        <v>3</v>
      </c>
      <c r="B12" s="430" t="s">
        <v>530</v>
      </c>
      <c r="C12" s="431" t="s">
        <v>1031</v>
      </c>
      <c r="D12" s="427">
        <v>415593414</v>
      </c>
      <c r="E12" s="427" t="s">
        <v>1028</v>
      </c>
      <c r="F12" s="427" t="s">
        <v>1029</v>
      </c>
      <c r="G12" s="427"/>
      <c r="H12" s="427" t="s">
        <v>1028</v>
      </c>
      <c r="I12" s="427"/>
      <c r="J12" s="432">
        <v>500</v>
      </c>
      <c r="K12" s="433">
        <v>1000</v>
      </c>
      <c r="L12" s="427" t="s">
        <v>1032</v>
      </c>
    </row>
    <row r="13" spans="1:12" ht="330" x14ac:dyDescent="0.2">
      <c r="A13" s="443">
        <v>4</v>
      </c>
      <c r="B13" s="430" t="s">
        <v>530</v>
      </c>
      <c r="C13" s="431" t="s">
        <v>1033</v>
      </c>
      <c r="D13" s="427">
        <v>402071510</v>
      </c>
      <c r="E13" s="427" t="s">
        <v>1028</v>
      </c>
      <c r="F13" s="427" t="s">
        <v>1034</v>
      </c>
      <c r="G13" s="425"/>
      <c r="H13" s="427" t="s">
        <v>1028</v>
      </c>
      <c r="I13" s="427"/>
      <c r="J13" s="432">
        <v>2000</v>
      </c>
      <c r="K13" s="433">
        <v>2000</v>
      </c>
      <c r="L13" s="427" t="s">
        <v>1035</v>
      </c>
    </row>
    <row r="14" spans="1:12" ht="285" x14ac:dyDescent="0.2">
      <c r="A14" s="427">
        <v>5</v>
      </c>
      <c r="B14" s="430" t="s">
        <v>530</v>
      </c>
      <c r="C14" s="431" t="s">
        <v>1036</v>
      </c>
      <c r="D14" s="427">
        <v>202353185</v>
      </c>
      <c r="E14" s="427" t="s">
        <v>1028</v>
      </c>
      <c r="F14" s="427" t="s">
        <v>1034</v>
      </c>
      <c r="G14" s="425"/>
      <c r="H14" s="427" t="s">
        <v>1028</v>
      </c>
      <c r="I14" s="427"/>
      <c r="J14" s="432">
        <v>1500</v>
      </c>
      <c r="K14" s="433">
        <v>1500</v>
      </c>
      <c r="L14" s="427" t="s">
        <v>1037</v>
      </c>
    </row>
    <row r="15" spans="1:12" ht="285" x14ac:dyDescent="0.2">
      <c r="A15" s="443">
        <v>6</v>
      </c>
      <c r="B15" s="430" t="s">
        <v>530</v>
      </c>
      <c r="C15" s="431" t="s">
        <v>1038</v>
      </c>
      <c r="D15" s="427">
        <v>400188541</v>
      </c>
      <c r="E15" s="427" t="s">
        <v>1028</v>
      </c>
      <c r="F15" s="427" t="s">
        <v>1034</v>
      </c>
      <c r="G15" s="425"/>
      <c r="H15" s="427" t="s">
        <v>1028</v>
      </c>
      <c r="I15" s="427"/>
      <c r="J15" s="432">
        <v>500</v>
      </c>
      <c r="K15" s="433">
        <v>500</v>
      </c>
      <c r="L15" s="427" t="s">
        <v>1039</v>
      </c>
    </row>
    <row r="16" spans="1:12" ht="300" x14ac:dyDescent="0.2">
      <c r="A16" s="427">
        <v>7</v>
      </c>
      <c r="B16" s="430" t="s">
        <v>530</v>
      </c>
      <c r="C16" s="431" t="s">
        <v>1040</v>
      </c>
      <c r="D16" s="427">
        <v>405003106</v>
      </c>
      <c r="E16" s="427" t="s">
        <v>1028</v>
      </c>
      <c r="F16" s="427" t="s">
        <v>1034</v>
      </c>
      <c r="G16" s="425"/>
      <c r="H16" s="427" t="s">
        <v>1028</v>
      </c>
      <c r="I16" s="427"/>
      <c r="J16" s="432">
        <v>1000</v>
      </c>
      <c r="K16" s="433">
        <v>1000</v>
      </c>
      <c r="L16" s="427" t="s">
        <v>1041</v>
      </c>
    </row>
    <row r="17" spans="1:12" ht="360" x14ac:dyDescent="0.2">
      <c r="A17" s="427">
        <v>8</v>
      </c>
      <c r="B17" s="430" t="s">
        <v>530</v>
      </c>
      <c r="C17" s="431" t="s">
        <v>1042</v>
      </c>
      <c r="D17" s="427">
        <v>206341010</v>
      </c>
      <c r="E17" s="427" t="s">
        <v>1028</v>
      </c>
      <c r="F17" s="427" t="s">
        <v>1034</v>
      </c>
      <c r="G17" s="425"/>
      <c r="H17" s="427" t="s">
        <v>1028</v>
      </c>
      <c r="I17" s="427"/>
      <c r="J17" s="432">
        <v>500</v>
      </c>
      <c r="K17" s="433">
        <v>500</v>
      </c>
      <c r="L17" s="427" t="s">
        <v>1043</v>
      </c>
    </row>
    <row r="18" spans="1:12" ht="330" x14ac:dyDescent="0.2">
      <c r="A18" s="443">
        <v>9</v>
      </c>
      <c r="B18" s="430" t="s">
        <v>530</v>
      </c>
      <c r="C18" s="431" t="s">
        <v>1044</v>
      </c>
      <c r="D18" s="427">
        <v>205075014</v>
      </c>
      <c r="E18" s="427" t="s">
        <v>1028</v>
      </c>
      <c r="F18" s="427" t="s">
        <v>1034</v>
      </c>
      <c r="G18" s="425"/>
      <c r="H18" s="427" t="s">
        <v>1028</v>
      </c>
      <c r="I18" s="427"/>
      <c r="J18" s="432">
        <v>990</v>
      </c>
      <c r="K18" s="433">
        <v>990</v>
      </c>
      <c r="L18" s="427" t="s">
        <v>1045</v>
      </c>
    </row>
    <row r="19" spans="1:12" ht="375" x14ac:dyDescent="0.2">
      <c r="A19" s="427">
        <v>10</v>
      </c>
      <c r="B19" s="430" t="s">
        <v>530</v>
      </c>
      <c r="C19" s="431" t="s">
        <v>1046</v>
      </c>
      <c r="D19" s="427">
        <v>405283562</v>
      </c>
      <c r="E19" s="427" t="s">
        <v>1028</v>
      </c>
      <c r="F19" s="427" t="s">
        <v>1034</v>
      </c>
      <c r="G19" s="425"/>
      <c r="H19" s="427" t="s">
        <v>1028</v>
      </c>
      <c r="I19" s="427"/>
      <c r="J19" s="432">
        <v>1500</v>
      </c>
      <c r="K19" s="433">
        <v>1500</v>
      </c>
      <c r="L19" s="427" t="s">
        <v>1047</v>
      </c>
    </row>
    <row r="20" spans="1:12" ht="300" x14ac:dyDescent="0.2">
      <c r="A20" s="443">
        <v>11</v>
      </c>
      <c r="B20" s="430" t="s">
        <v>530</v>
      </c>
      <c r="C20" s="431" t="s">
        <v>1048</v>
      </c>
      <c r="D20" s="427">
        <v>406069757</v>
      </c>
      <c r="E20" s="427" t="s">
        <v>1028</v>
      </c>
      <c r="F20" s="427" t="s">
        <v>1034</v>
      </c>
      <c r="G20" s="425"/>
      <c r="H20" s="427" t="s">
        <v>1028</v>
      </c>
      <c r="I20" s="427"/>
      <c r="J20" s="432">
        <v>800</v>
      </c>
      <c r="K20" s="433">
        <v>800</v>
      </c>
      <c r="L20" s="427" t="s">
        <v>1049</v>
      </c>
    </row>
    <row r="21" spans="1:12" ht="300" x14ac:dyDescent="0.2">
      <c r="A21" s="427">
        <v>12</v>
      </c>
      <c r="B21" s="430" t="s">
        <v>530</v>
      </c>
      <c r="C21" s="431" t="s">
        <v>1050</v>
      </c>
      <c r="D21" s="427">
        <v>405154924</v>
      </c>
      <c r="E21" s="427" t="s">
        <v>1028</v>
      </c>
      <c r="F21" s="427" t="s">
        <v>1034</v>
      </c>
      <c r="G21" s="425"/>
      <c r="H21" s="427" t="s">
        <v>1028</v>
      </c>
      <c r="I21" s="427"/>
      <c r="J21" s="432">
        <v>1250</v>
      </c>
      <c r="K21" s="433">
        <v>1250</v>
      </c>
      <c r="L21" s="427" t="s">
        <v>1051</v>
      </c>
    </row>
    <row r="22" spans="1:12" ht="330" x14ac:dyDescent="0.2">
      <c r="A22" s="427">
        <v>13</v>
      </c>
      <c r="B22" s="430" t="s">
        <v>530</v>
      </c>
      <c r="C22" s="431" t="s">
        <v>1052</v>
      </c>
      <c r="D22" s="427">
        <v>406178283</v>
      </c>
      <c r="E22" s="427" t="s">
        <v>1028</v>
      </c>
      <c r="F22" s="427" t="s">
        <v>1034</v>
      </c>
      <c r="G22" s="425"/>
      <c r="H22" s="425" t="s">
        <v>1028</v>
      </c>
      <c r="I22" s="427"/>
      <c r="J22" s="432">
        <v>2000</v>
      </c>
      <c r="K22" s="433">
        <v>2000</v>
      </c>
      <c r="L22" s="427" t="s">
        <v>1053</v>
      </c>
    </row>
    <row r="23" spans="1:12" ht="300" x14ac:dyDescent="0.2">
      <c r="A23" s="443">
        <v>14</v>
      </c>
      <c r="B23" s="430" t="s">
        <v>530</v>
      </c>
      <c r="C23" s="431" t="s">
        <v>1054</v>
      </c>
      <c r="D23" s="427">
        <v>406132395</v>
      </c>
      <c r="E23" s="427" t="s">
        <v>1028</v>
      </c>
      <c r="F23" s="427" t="s">
        <v>1034</v>
      </c>
      <c r="G23" s="425"/>
      <c r="H23" s="425" t="s">
        <v>1028</v>
      </c>
      <c r="I23" s="427"/>
      <c r="J23" s="432">
        <v>500</v>
      </c>
      <c r="K23" s="433">
        <v>500</v>
      </c>
      <c r="L23" s="427" t="s">
        <v>1055</v>
      </c>
    </row>
    <row r="24" spans="1:12" ht="300" x14ac:dyDescent="0.2">
      <c r="A24" s="427">
        <v>15</v>
      </c>
      <c r="B24" s="430" t="s">
        <v>530</v>
      </c>
      <c r="C24" s="431" t="s">
        <v>1056</v>
      </c>
      <c r="D24" s="427">
        <v>404470363</v>
      </c>
      <c r="E24" s="427" t="s">
        <v>1028</v>
      </c>
      <c r="F24" s="427" t="s">
        <v>1034</v>
      </c>
      <c r="G24" s="425"/>
      <c r="H24" s="425" t="s">
        <v>1028</v>
      </c>
      <c r="I24" s="427"/>
      <c r="J24" s="432">
        <v>1000</v>
      </c>
      <c r="K24" s="433">
        <v>1000</v>
      </c>
      <c r="L24" s="427" t="s">
        <v>1057</v>
      </c>
    </row>
    <row r="25" spans="1:12" ht="285" x14ac:dyDescent="0.2">
      <c r="A25" s="443">
        <v>16</v>
      </c>
      <c r="B25" s="430" t="s">
        <v>530</v>
      </c>
      <c r="C25" s="431" t="s">
        <v>1058</v>
      </c>
      <c r="D25" s="427">
        <v>405371869</v>
      </c>
      <c r="E25" s="427" t="s">
        <v>1028</v>
      </c>
      <c r="F25" s="427" t="s">
        <v>1059</v>
      </c>
      <c r="G25" s="425"/>
      <c r="H25" s="425" t="s">
        <v>1028</v>
      </c>
      <c r="I25" s="427"/>
      <c r="J25" s="432">
        <v>1000</v>
      </c>
      <c r="K25" s="433">
        <v>1000</v>
      </c>
      <c r="L25" s="427" t="s">
        <v>1060</v>
      </c>
    </row>
    <row r="26" spans="1:12" ht="285" x14ac:dyDescent="0.2">
      <c r="A26" s="427">
        <v>17</v>
      </c>
      <c r="B26" s="430" t="s">
        <v>530</v>
      </c>
      <c r="C26" s="431" t="s">
        <v>1061</v>
      </c>
      <c r="D26" s="427">
        <v>402164377</v>
      </c>
      <c r="E26" s="427" t="s">
        <v>1028</v>
      </c>
      <c r="F26" s="427" t="s">
        <v>1059</v>
      </c>
      <c r="G26" s="425"/>
      <c r="H26" s="427" t="s">
        <v>1028</v>
      </c>
      <c r="I26" s="427"/>
      <c r="J26" s="432">
        <v>1600</v>
      </c>
      <c r="K26" s="434">
        <v>1600</v>
      </c>
      <c r="L26" s="427" t="s">
        <v>1062</v>
      </c>
    </row>
    <row r="27" spans="1:12" ht="76.5" x14ac:dyDescent="0.2">
      <c r="A27" s="427">
        <v>18</v>
      </c>
      <c r="B27" s="361" t="s">
        <v>530</v>
      </c>
      <c r="C27" s="80" t="s">
        <v>532</v>
      </c>
      <c r="D27" s="69"/>
      <c r="E27" s="362" t="s">
        <v>531</v>
      </c>
      <c r="F27" s="69"/>
      <c r="G27" s="69"/>
      <c r="H27" s="362" t="s">
        <v>531</v>
      </c>
      <c r="I27" s="69"/>
      <c r="J27" s="363"/>
      <c r="K27" s="364">
        <v>10265.31</v>
      </c>
      <c r="L27" s="69"/>
    </row>
    <row r="28" spans="1:12" ht="76.5" x14ac:dyDescent="0.2">
      <c r="A28" s="443">
        <v>19</v>
      </c>
      <c r="B28" s="361" t="s">
        <v>530</v>
      </c>
      <c r="C28" s="80" t="s">
        <v>532</v>
      </c>
      <c r="D28" s="69"/>
      <c r="E28" s="362" t="s">
        <v>531</v>
      </c>
      <c r="F28" s="69"/>
      <c r="G28" s="69"/>
      <c r="H28" s="362" t="s">
        <v>531</v>
      </c>
      <c r="I28" s="69"/>
      <c r="J28" s="363"/>
      <c r="K28" s="364">
        <v>5099.22</v>
      </c>
      <c r="L28" s="69"/>
    </row>
    <row r="29" spans="1:12" ht="330" x14ac:dyDescent="0.2">
      <c r="A29" s="427">
        <v>20</v>
      </c>
      <c r="B29" s="450" t="s">
        <v>530</v>
      </c>
      <c r="C29" s="80" t="s">
        <v>1033</v>
      </c>
      <c r="D29" s="80">
        <v>402071510</v>
      </c>
      <c r="E29" s="80" t="s">
        <v>1028</v>
      </c>
      <c r="F29" s="80" t="s">
        <v>1076</v>
      </c>
      <c r="G29" s="80"/>
      <c r="H29" s="80" t="s">
        <v>1028</v>
      </c>
      <c r="I29" s="80"/>
      <c r="J29" s="4">
        <v>2000</v>
      </c>
      <c r="K29" s="4">
        <v>2000</v>
      </c>
      <c r="L29" s="80" t="s">
        <v>1035</v>
      </c>
    </row>
    <row r="30" spans="1:12" ht="285" x14ac:dyDescent="0.2">
      <c r="A30" s="443">
        <v>21</v>
      </c>
      <c r="B30" s="450" t="s">
        <v>530</v>
      </c>
      <c r="C30" s="80" t="s">
        <v>1036</v>
      </c>
      <c r="D30" s="80">
        <v>202353185</v>
      </c>
      <c r="E30" s="80" t="s">
        <v>1028</v>
      </c>
      <c r="F30" s="80" t="s">
        <v>1076</v>
      </c>
      <c r="G30" s="80"/>
      <c r="H30" s="80" t="s">
        <v>1028</v>
      </c>
      <c r="I30" s="80"/>
      <c r="J30" s="4">
        <v>1500</v>
      </c>
      <c r="K30" s="4">
        <v>1500</v>
      </c>
      <c r="L30" s="80" t="s">
        <v>1037</v>
      </c>
    </row>
    <row r="31" spans="1:12" ht="285" x14ac:dyDescent="0.2">
      <c r="A31" s="427">
        <v>22</v>
      </c>
      <c r="B31" s="450" t="s">
        <v>530</v>
      </c>
      <c r="C31" s="80" t="s">
        <v>1038</v>
      </c>
      <c r="D31" s="80">
        <v>400188541</v>
      </c>
      <c r="E31" s="80" t="s">
        <v>1028</v>
      </c>
      <c r="F31" s="80" t="s">
        <v>1076</v>
      </c>
      <c r="G31" s="80"/>
      <c r="H31" s="80" t="s">
        <v>1028</v>
      </c>
      <c r="I31" s="80"/>
      <c r="J31" s="4">
        <v>500</v>
      </c>
      <c r="K31" s="4">
        <v>500</v>
      </c>
      <c r="L31" s="80" t="s">
        <v>1039</v>
      </c>
    </row>
    <row r="32" spans="1:12" ht="300" x14ac:dyDescent="0.2">
      <c r="A32" s="427">
        <v>23</v>
      </c>
      <c r="B32" s="450" t="s">
        <v>530</v>
      </c>
      <c r="C32" s="80" t="s">
        <v>1040</v>
      </c>
      <c r="D32" s="80">
        <v>405003106</v>
      </c>
      <c r="E32" s="80" t="s">
        <v>1028</v>
      </c>
      <c r="F32" s="80" t="s">
        <v>1076</v>
      </c>
      <c r="G32" s="80"/>
      <c r="H32" s="80" t="s">
        <v>1028</v>
      </c>
      <c r="I32" s="80"/>
      <c r="J32" s="4">
        <v>1000</v>
      </c>
      <c r="K32" s="4">
        <v>1000</v>
      </c>
      <c r="L32" s="80" t="s">
        <v>1041</v>
      </c>
    </row>
    <row r="33" spans="1:14" ht="360" x14ac:dyDescent="0.2">
      <c r="A33" s="443">
        <v>24</v>
      </c>
      <c r="B33" s="450" t="s">
        <v>530</v>
      </c>
      <c r="C33" s="80" t="s">
        <v>1042</v>
      </c>
      <c r="D33" s="80">
        <v>206341010</v>
      </c>
      <c r="E33" s="80" t="s">
        <v>1028</v>
      </c>
      <c r="F33" s="80" t="s">
        <v>1076</v>
      </c>
      <c r="G33" s="80"/>
      <c r="H33" s="80" t="s">
        <v>1028</v>
      </c>
      <c r="I33" s="80"/>
      <c r="J33" s="4">
        <v>500</v>
      </c>
      <c r="K33" s="4">
        <v>500</v>
      </c>
      <c r="L33" s="80" t="s">
        <v>1043</v>
      </c>
    </row>
    <row r="34" spans="1:14" ht="330" x14ac:dyDescent="0.2">
      <c r="A34" s="427">
        <v>25</v>
      </c>
      <c r="B34" s="450" t="s">
        <v>530</v>
      </c>
      <c r="C34" s="80" t="s">
        <v>1044</v>
      </c>
      <c r="D34" s="80">
        <v>205075014</v>
      </c>
      <c r="E34" s="80" t="s">
        <v>1028</v>
      </c>
      <c r="F34" s="80" t="s">
        <v>1076</v>
      </c>
      <c r="G34" s="80"/>
      <c r="H34" s="80" t="s">
        <v>1028</v>
      </c>
      <c r="I34" s="80"/>
      <c r="J34" s="4">
        <v>990</v>
      </c>
      <c r="K34" s="4">
        <v>990</v>
      </c>
      <c r="L34" s="80" t="s">
        <v>1045</v>
      </c>
    </row>
    <row r="35" spans="1:14" ht="375" x14ac:dyDescent="0.2">
      <c r="A35" s="443">
        <v>26</v>
      </c>
      <c r="B35" s="450" t="s">
        <v>530</v>
      </c>
      <c r="C35" s="80" t="s">
        <v>1046</v>
      </c>
      <c r="D35" s="80">
        <v>405283562</v>
      </c>
      <c r="E35" s="80" t="s">
        <v>1028</v>
      </c>
      <c r="F35" s="80" t="s">
        <v>1076</v>
      </c>
      <c r="G35" s="80"/>
      <c r="H35" s="80" t="s">
        <v>1028</v>
      </c>
      <c r="I35" s="80"/>
      <c r="J35" s="4">
        <v>1500</v>
      </c>
      <c r="K35" s="4">
        <v>1500</v>
      </c>
      <c r="L35" s="80" t="s">
        <v>1047</v>
      </c>
    </row>
    <row r="36" spans="1:14" ht="300" x14ac:dyDescent="0.2">
      <c r="A36" s="427">
        <v>27</v>
      </c>
      <c r="B36" s="450" t="s">
        <v>530</v>
      </c>
      <c r="C36" s="80" t="s">
        <v>1048</v>
      </c>
      <c r="D36" s="80">
        <v>406069757</v>
      </c>
      <c r="E36" s="80" t="s">
        <v>1028</v>
      </c>
      <c r="F36" s="80" t="s">
        <v>1076</v>
      </c>
      <c r="G36" s="80"/>
      <c r="H36" s="80" t="s">
        <v>1028</v>
      </c>
      <c r="I36" s="80"/>
      <c r="J36" s="4">
        <v>800</v>
      </c>
      <c r="K36" s="4">
        <v>800</v>
      </c>
      <c r="L36" s="80" t="s">
        <v>1049</v>
      </c>
    </row>
    <row r="37" spans="1:14" ht="300" x14ac:dyDescent="0.2">
      <c r="A37" s="427">
        <v>28</v>
      </c>
      <c r="B37" s="450" t="s">
        <v>530</v>
      </c>
      <c r="C37" s="80" t="s">
        <v>1050</v>
      </c>
      <c r="D37" s="80">
        <v>405154924</v>
      </c>
      <c r="E37" s="80" t="s">
        <v>1028</v>
      </c>
      <c r="F37" s="80" t="s">
        <v>1076</v>
      </c>
      <c r="G37" s="80"/>
      <c r="H37" s="80" t="s">
        <v>1028</v>
      </c>
      <c r="I37" s="80"/>
      <c r="J37" s="4">
        <v>1250</v>
      </c>
      <c r="K37" s="4">
        <v>1250</v>
      </c>
      <c r="L37" s="80" t="s">
        <v>1051</v>
      </c>
    </row>
    <row r="38" spans="1:14" ht="330" x14ac:dyDescent="0.2">
      <c r="A38" s="443">
        <v>29</v>
      </c>
      <c r="B38" s="450" t="s">
        <v>530</v>
      </c>
      <c r="C38" s="80" t="s">
        <v>1052</v>
      </c>
      <c r="D38" s="80">
        <v>406178283</v>
      </c>
      <c r="E38" s="80" t="s">
        <v>1028</v>
      </c>
      <c r="F38" s="80" t="s">
        <v>1076</v>
      </c>
      <c r="G38" s="80"/>
      <c r="H38" s="80" t="s">
        <v>1028</v>
      </c>
      <c r="I38" s="80"/>
      <c r="J38" s="4">
        <v>2000</v>
      </c>
      <c r="K38" s="4">
        <v>2000</v>
      </c>
      <c r="L38" s="80" t="s">
        <v>1053</v>
      </c>
    </row>
    <row r="39" spans="1:14" ht="300" x14ac:dyDescent="0.2">
      <c r="A39" s="427">
        <v>30</v>
      </c>
      <c r="B39" s="450" t="s">
        <v>530</v>
      </c>
      <c r="C39" s="80" t="s">
        <v>1054</v>
      </c>
      <c r="D39" s="80">
        <v>406132395</v>
      </c>
      <c r="E39" s="80" t="s">
        <v>1028</v>
      </c>
      <c r="F39" s="80" t="s">
        <v>1076</v>
      </c>
      <c r="G39" s="80"/>
      <c r="H39" s="80" t="s">
        <v>1028</v>
      </c>
      <c r="I39" s="80"/>
      <c r="J39" s="4">
        <v>500</v>
      </c>
      <c r="K39" s="4">
        <v>500</v>
      </c>
      <c r="L39" s="80" t="s">
        <v>1055</v>
      </c>
    </row>
    <row r="40" spans="1:14" ht="300" x14ac:dyDescent="0.2">
      <c r="A40" s="443">
        <v>31</v>
      </c>
      <c r="B40" s="450" t="s">
        <v>530</v>
      </c>
      <c r="C40" s="80" t="s">
        <v>1056</v>
      </c>
      <c r="D40" s="80">
        <v>404470363</v>
      </c>
      <c r="E40" s="80" t="s">
        <v>1028</v>
      </c>
      <c r="F40" s="80" t="s">
        <v>1076</v>
      </c>
      <c r="G40" s="80"/>
      <c r="H40" s="80" t="s">
        <v>1028</v>
      </c>
      <c r="I40" s="80"/>
      <c r="J40" s="4">
        <v>1000</v>
      </c>
      <c r="K40" s="4">
        <v>1000</v>
      </c>
      <c r="L40" s="80" t="s">
        <v>1057</v>
      </c>
    </row>
    <row r="41" spans="1:14" ht="285" x14ac:dyDescent="0.2">
      <c r="A41" s="427">
        <v>32</v>
      </c>
      <c r="B41" s="450" t="s">
        <v>530</v>
      </c>
      <c r="C41" s="80" t="s">
        <v>1058</v>
      </c>
      <c r="D41" s="80">
        <v>405371869</v>
      </c>
      <c r="E41" s="80" t="s">
        <v>1028</v>
      </c>
      <c r="F41" s="80" t="s">
        <v>1076</v>
      </c>
      <c r="G41" s="80"/>
      <c r="H41" s="80" t="s">
        <v>1028</v>
      </c>
      <c r="I41" s="80"/>
      <c r="J41" s="4">
        <v>1000</v>
      </c>
      <c r="K41" s="4">
        <v>1000</v>
      </c>
      <c r="L41" s="80" t="s">
        <v>1060</v>
      </c>
    </row>
    <row r="42" spans="1:14" ht="285" x14ac:dyDescent="0.2">
      <c r="A42" s="427">
        <v>33</v>
      </c>
      <c r="B42" s="450" t="s">
        <v>530</v>
      </c>
      <c r="C42" s="80" t="s">
        <v>1061</v>
      </c>
      <c r="D42" s="80">
        <v>402164377</v>
      </c>
      <c r="E42" s="80" t="s">
        <v>1028</v>
      </c>
      <c r="F42" s="80" t="s">
        <v>1076</v>
      </c>
      <c r="G42" s="80"/>
      <c r="H42" s="80" t="s">
        <v>1028</v>
      </c>
      <c r="I42" s="80"/>
      <c r="J42" s="4">
        <v>1600</v>
      </c>
      <c r="K42" s="4">
        <v>1600</v>
      </c>
      <c r="L42" s="80" t="s">
        <v>1062</v>
      </c>
    </row>
    <row r="43" spans="1:14" ht="15" x14ac:dyDescent="0.2">
      <c r="A43" s="80"/>
      <c r="B43" s="430"/>
      <c r="C43" s="448"/>
      <c r="D43" s="80"/>
      <c r="E43" s="80"/>
      <c r="F43" s="80"/>
      <c r="G43" s="69"/>
      <c r="H43" s="80"/>
      <c r="I43" s="80"/>
      <c r="J43" s="4"/>
      <c r="K43" s="449"/>
      <c r="L43" s="80"/>
    </row>
    <row r="44" spans="1:14" ht="15" x14ac:dyDescent="0.3">
      <c r="A44" s="69"/>
      <c r="B44" s="401"/>
      <c r="C44" s="392"/>
      <c r="D44" s="392"/>
      <c r="E44" s="392"/>
      <c r="F44" s="392"/>
      <c r="G44" s="69"/>
      <c r="H44" s="69"/>
      <c r="I44" s="69"/>
      <c r="J44" s="69" t="s">
        <v>399</v>
      </c>
      <c r="K44" s="393">
        <f>SUM(K10:K43)</f>
        <v>55237.11</v>
      </c>
      <c r="L44" s="69"/>
      <c r="N44" s="435"/>
    </row>
    <row r="45" spans="1:14" ht="15" x14ac:dyDescent="0.3">
      <c r="A45" s="394"/>
      <c r="B45" s="394"/>
      <c r="C45" s="394"/>
      <c r="D45" s="394"/>
      <c r="E45" s="394"/>
      <c r="F45" s="394"/>
      <c r="G45" s="394"/>
      <c r="H45" s="394"/>
      <c r="I45" s="394"/>
      <c r="J45" s="394"/>
      <c r="K45" s="395"/>
    </row>
    <row r="46" spans="1:14" ht="26.25" customHeight="1" x14ac:dyDescent="0.2">
      <c r="A46" s="520" t="s">
        <v>501</v>
      </c>
      <c r="B46" s="520"/>
      <c r="C46" s="520"/>
      <c r="D46" s="520"/>
      <c r="E46" s="520"/>
      <c r="F46" s="520"/>
      <c r="G46" s="520"/>
      <c r="H46" s="520"/>
      <c r="I46" s="520"/>
      <c r="J46" s="520"/>
      <c r="K46" s="520"/>
      <c r="L46" s="520"/>
    </row>
    <row r="47" spans="1:14" ht="15" x14ac:dyDescent="0.2">
      <c r="A47" s="521" t="s">
        <v>462</v>
      </c>
      <c r="B47" s="521"/>
      <c r="C47" s="521"/>
      <c r="D47" s="521"/>
      <c r="E47" s="521"/>
      <c r="F47" s="521"/>
      <c r="G47" s="521"/>
      <c r="H47" s="521"/>
      <c r="I47" s="521"/>
      <c r="J47" s="521"/>
      <c r="K47" s="521"/>
      <c r="L47" s="521"/>
    </row>
    <row r="48" spans="1:14" ht="15" x14ac:dyDescent="0.2">
      <c r="A48" s="521" t="s">
        <v>483</v>
      </c>
      <c r="B48" s="521"/>
      <c r="C48" s="521"/>
      <c r="D48" s="521"/>
      <c r="E48" s="521"/>
      <c r="F48" s="521"/>
      <c r="G48" s="521"/>
      <c r="H48" s="521"/>
      <c r="I48" s="521"/>
      <c r="J48" s="521"/>
      <c r="K48" s="521"/>
      <c r="L48" s="521"/>
    </row>
    <row r="49" spans="1:12" ht="15" x14ac:dyDescent="0.2">
      <c r="A49" s="521" t="s">
        <v>471</v>
      </c>
      <c r="B49" s="521"/>
      <c r="C49" s="521"/>
      <c r="D49" s="521"/>
      <c r="E49" s="521"/>
      <c r="F49" s="521"/>
      <c r="G49" s="521"/>
      <c r="H49" s="521"/>
      <c r="I49" s="521"/>
      <c r="J49" s="521"/>
      <c r="K49" s="521"/>
      <c r="L49" s="521"/>
    </row>
    <row r="50" spans="1:12" ht="34.5" customHeight="1" x14ac:dyDescent="0.2">
      <c r="A50" s="522" t="s">
        <v>464</v>
      </c>
      <c r="B50" s="522"/>
      <c r="C50" s="522"/>
      <c r="D50" s="522"/>
      <c r="E50" s="522"/>
      <c r="F50" s="522"/>
      <c r="G50" s="522"/>
      <c r="H50" s="522"/>
      <c r="I50" s="522"/>
      <c r="J50" s="522"/>
      <c r="K50" s="522"/>
      <c r="L50" s="522"/>
    </row>
    <row r="51" spans="1:12" ht="15" customHeight="1" x14ac:dyDescent="0.2">
      <c r="A51" s="523"/>
      <c r="B51" s="523"/>
      <c r="C51" s="523"/>
      <c r="D51" s="523"/>
      <c r="E51" s="523"/>
      <c r="F51" s="523"/>
      <c r="G51" s="523"/>
      <c r="H51" s="523"/>
      <c r="I51" s="523"/>
      <c r="J51" s="523"/>
      <c r="K51" s="523"/>
      <c r="L51" s="523"/>
    </row>
    <row r="52" spans="1:12" ht="15" x14ac:dyDescent="0.3">
      <c r="A52" s="524" t="s">
        <v>93</v>
      </c>
      <c r="B52" s="524"/>
      <c r="C52" s="402"/>
      <c r="D52" s="403"/>
      <c r="E52" s="403"/>
      <c r="F52" s="402"/>
      <c r="G52" s="402"/>
      <c r="H52" s="402"/>
      <c r="I52" s="402"/>
      <c r="J52" s="402"/>
      <c r="K52" s="395"/>
    </row>
    <row r="53" spans="1:12" ht="15" x14ac:dyDescent="0.3">
      <c r="A53" s="402"/>
      <c r="B53" s="403"/>
      <c r="C53" s="402"/>
      <c r="D53" s="403"/>
      <c r="E53" s="403"/>
      <c r="F53" s="402"/>
      <c r="G53" s="402"/>
      <c r="H53" s="402"/>
      <c r="I53" s="402"/>
      <c r="J53" s="404"/>
      <c r="K53" s="395"/>
    </row>
    <row r="54" spans="1:12" ht="15" x14ac:dyDescent="0.3">
      <c r="A54" s="402"/>
      <c r="B54" s="403"/>
      <c r="C54" s="525" t="s">
        <v>248</v>
      </c>
      <c r="D54" s="525"/>
      <c r="E54" s="405"/>
      <c r="F54" s="406"/>
      <c r="G54" s="526" t="s">
        <v>400</v>
      </c>
      <c r="H54" s="526"/>
      <c r="I54" s="526"/>
      <c r="J54" s="407"/>
      <c r="K54" s="395"/>
    </row>
    <row r="55" spans="1:12" ht="15" x14ac:dyDescent="0.3">
      <c r="A55" s="402"/>
      <c r="B55" s="403"/>
      <c r="C55" s="402"/>
      <c r="D55" s="403"/>
      <c r="E55" s="403"/>
      <c r="F55" s="402"/>
      <c r="G55" s="527"/>
      <c r="H55" s="527"/>
      <c r="I55" s="527"/>
      <c r="J55" s="407"/>
      <c r="K55" s="395"/>
    </row>
    <row r="56" spans="1:12" ht="15" x14ac:dyDescent="0.3">
      <c r="A56" s="402"/>
      <c r="B56" s="403"/>
      <c r="C56" s="518" t="s">
        <v>123</v>
      </c>
      <c r="D56" s="518"/>
      <c r="E56" s="405"/>
      <c r="F56" s="406"/>
      <c r="G56" s="402"/>
      <c r="H56" s="402"/>
      <c r="I56" s="402"/>
      <c r="J56" s="402"/>
      <c r="K56" s="395"/>
    </row>
  </sheetData>
  <mergeCells count="12">
    <mergeCell ref="C56:D56"/>
    <mergeCell ref="A2:D2"/>
    <mergeCell ref="K3:L3"/>
    <mergeCell ref="A46:L46"/>
    <mergeCell ref="A47:L47"/>
    <mergeCell ref="A48:L48"/>
    <mergeCell ref="A49:L49"/>
    <mergeCell ref="A50:L50"/>
    <mergeCell ref="A51:L51"/>
    <mergeCell ref="A52:B52"/>
    <mergeCell ref="C54:D54"/>
    <mergeCell ref="G54:I55"/>
  </mergeCells>
  <dataValidations count="1">
    <dataValidation type="list" allowBlank="1" showInputMessage="1" showErrorMessage="1" sqref="B10:B4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13" zoomScaleNormal="100" zoomScaleSheetLayoutView="100" workbookViewId="0">
      <selection activeCell="I36" sqref="I36"/>
    </sheetView>
  </sheetViews>
  <sheetFormatPr defaultColWidth="9.140625" defaultRowHeight="15" x14ac:dyDescent="0.3"/>
  <cols>
    <col min="1" max="1" width="12.85546875" style="25" customWidth="1"/>
    <col min="2" max="2" width="65.5703125" style="24" customWidth="1"/>
    <col min="3" max="4" width="14.85546875" style="2" customWidth="1"/>
    <col min="5" max="5" width="0.85546875" style="2" customWidth="1"/>
    <col min="6" max="16384" width="9.140625" style="2"/>
  </cols>
  <sheetData>
    <row r="1" spans="1:9" x14ac:dyDescent="0.3">
      <c r="A1" s="59" t="s">
        <v>500</v>
      </c>
      <c r="B1" s="94"/>
      <c r="C1" s="528" t="s">
        <v>182</v>
      </c>
      <c r="D1" s="528"/>
      <c r="E1" s="85"/>
    </row>
    <row r="2" spans="1:9" x14ac:dyDescent="0.3">
      <c r="A2" s="60" t="s">
        <v>124</v>
      </c>
      <c r="B2" s="94"/>
      <c r="C2" s="60"/>
      <c r="D2" s="134" t="str">
        <f>'ფორმა N1'!M2</f>
        <v>12.08-03.10.2022</v>
      </c>
      <c r="E2" s="85"/>
    </row>
    <row r="3" spans="1:9" x14ac:dyDescent="0.3">
      <c r="A3" s="92"/>
      <c r="B3" s="94"/>
      <c r="C3" s="60"/>
      <c r="D3" s="60"/>
      <c r="E3" s="85"/>
    </row>
    <row r="4" spans="1:9" x14ac:dyDescent="0.3">
      <c r="A4" s="60" t="str">
        <f>'ფორმა N2'!A4</f>
        <v>ანგარიშვალდებული პირის დასახელება:</v>
      </c>
      <c r="B4" s="60"/>
      <c r="C4" s="60"/>
      <c r="D4" s="60"/>
      <c r="E4" s="88"/>
    </row>
    <row r="5" spans="1:9" x14ac:dyDescent="0.3">
      <c r="A5" s="93" t="str">
        <f>'ფორმა N1'!D4</f>
        <v>მპგ ,,ქართული ოცნება დემოკრატიული საქართველო"</v>
      </c>
      <c r="B5" s="1"/>
      <c r="C5" s="1"/>
      <c r="D5" s="1"/>
      <c r="E5" s="88"/>
    </row>
    <row r="6" spans="1:9" x14ac:dyDescent="0.3">
      <c r="A6" s="60"/>
      <c r="B6" s="60"/>
      <c r="C6" s="60"/>
      <c r="D6" s="60"/>
      <c r="E6" s="88"/>
    </row>
    <row r="7" spans="1:9" x14ac:dyDescent="0.3">
      <c r="A7" s="91"/>
      <c r="B7" s="95"/>
      <c r="C7" s="96"/>
      <c r="D7" s="96"/>
      <c r="E7" s="85"/>
    </row>
    <row r="8" spans="1:9" ht="45" x14ac:dyDescent="0.3">
      <c r="A8" s="97" t="s">
        <v>97</v>
      </c>
      <c r="B8" s="97" t="s">
        <v>174</v>
      </c>
      <c r="C8" s="97" t="s">
        <v>282</v>
      </c>
      <c r="D8" s="97" t="s">
        <v>238</v>
      </c>
      <c r="E8" s="85"/>
    </row>
    <row r="9" spans="1:9" x14ac:dyDescent="0.3">
      <c r="A9" s="41"/>
      <c r="B9" s="42"/>
      <c r="C9" s="115"/>
      <c r="D9" s="115"/>
      <c r="E9" s="85"/>
    </row>
    <row r="10" spans="1:9" x14ac:dyDescent="0.3">
      <c r="A10" s="43" t="s">
        <v>175</v>
      </c>
      <c r="B10" s="44"/>
      <c r="C10" s="366">
        <f>SUM(C11,C34)</f>
        <v>1072700.138426</v>
      </c>
      <c r="D10" s="366">
        <f>SUM(D11,D34)</f>
        <v>994864.01949999994</v>
      </c>
      <c r="E10" s="85"/>
      <c r="G10" s="368">
        <f>C10+'ფორმა N3'!C9-'ფორმა N4'!C11-'ფორმა N5'!C9</f>
        <v>1049254.7384260001</v>
      </c>
      <c r="H10" s="368">
        <f>G10+G47</f>
        <v>994862.77842600015</v>
      </c>
      <c r="I10" s="368">
        <f>H10-D10</f>
        <v>-1.2410739997867495</v>
      </c>
    </row>
    <row r="11" spans="1:9" x14ac:dyDescent="0.3">
      <c r="A11" s="45" t="s">
        <v>176</v>
      </c>
      <c r="B11" s="46"/>
      <c r="C11" s="367">
        <f>SUM(C12:C32)</f>
        <v>161079.13842599999</v>
      </c>
      <c r="D11" s="367">
        <f>SUM(D12:D32)</f>
        <v>85396.019499999995</v>
      </c>
      <c r="E11" s="85"/>
    </row>
    <row r="12" spans="1:9" x14ac:dyDescent="0.3">
      <c r="A12" s="49">
        <v>1110</v>
      </c>
      <c r="B12" s="48" t="s">
        <v>126</v>
      </c>
      <c r="C12" s="365"/>
      <c r="D12" s="365"/>
      <c r="E12" s="85"/>
      <c r="G12" s="368"/>
    </row>
    <row r="13" spans="1:9" x14ac:dyDescent="0.3">
      <c r="A13" s="49">
        <v>1120</v>
      </c>
      <c r="B13" s="48" t="s">
        <v>127</v>
      </c>
      <c r="C13" s="8"/>
      <c r="D13" s="8"/>
      <c r="E13" s="85"/>
      <c r="G13" s="368"/>
    </row>
    <row r="14" spans="1:9" x14ac:dyDescent="0.3">
      <c r="A14" s="49">
        <v>1211</v>
      </c>
      <c r="B14" s="48" t="s">
        <v>128</v>
      </c>
      <c r="C14" s="365">
        <f>32+64821.68</f>
        <v>64853.68</v>
      </c>
      <c r="D14" s="365">
        <f>897.85+32</f>
        <v>929.85</v>
      </c>
      <c r="E14" s="85"/>
      <c r="G14" s="368">
        <f>C14+C15+'ფორმა N3'!D9-'ფორმა N4'!D11-'ფორმა N5'!D9</f>
        <v>6148.90842599998</v>
      </c>
      <c r="H14" s="368">
        <f>G14-D14-D15</f>
        <v>-0.63107400001990754</v>
      </c>
    </row>
    <row r="15" spans="1:9" x14ac:dyDescent="0.3">
      <c r="A15" s="49">
        <v>1212</v>
      </c>
      <c r="B15" s="48" t="s">
        <v>129</v>
      </c>
      <c r="C15" s="365">
        <f>5826.91*2.7086</f>
        <v>15782.768426000001</v>
      </c>
      <c r="D15" s="365">
        <f>2.8291*1845</f>
        <v>5219.6894999999995</v>
      </c>
      <c r="E15" s="85"/>
    </row>
    <row r="16" spans="1:9" x14ac:dyDescent="0.3">
      <c r="A16" s="49">
        <v>1213</v>
      </c>
      <c r="B16" s="48" t="s">
        <v>130</v>
      </c>
      <c r="C16" s="365"/>
      <c r="D16" s="365"/>
      <c r="E16" s="85"/>
      <c r="G16" s="368"/>
    </row>
    <row r="17" spans="1:7" x14ac:dyDescent="0.3">
      <c r="A17" s="49">
        <v>1214</v>
      </c>
      <c r="B17" s="48" t="s">
        <v>131</v>
      </c>
      <c r="C17" s="365"/>
      <c r="D17" s="365"/>
      <c r="E17" s="85"/>
      <c r="G17" s="368"/>
    </row>
    <row r="18" spans="1:7" x14ac:dyDescent="0.3">
      <c r="A18" s="49">
        <v>1215</v>
      </c>
      <c r="B18" s="48" t="s">
        <v>132</v>
      </c>
      <c r="C18" s="8"/>
      <c r="D18" s="8"/>
      <c r="E18" s="85"/>
    </row>
    <row r="19" spans="1:7" x14ac:dyDescent="0.3">
      <c r="A19" s="49">
        <v>1300</v>
      </c>
      <c r="B19" s="48" t="s">
        <v>133</v>
      </c>
      <c r="C19" s="8"/>
      <c r="D19" s="8"/>
      <c r="E19" s="85"/>
    </row>
    <row r="20" spans="1:7" x14ac:dyDescent="0.3">
      <c r="A20" s="49">
        <v>1410</v>
      </c>
      <c r="B20" s="48" t="s">
        <v>134</v>
      </c>
      <c r="C20" s="8"/>
      <c r="D20" s="8"/>
      <c r="E20" s="85"/>
    </row>
    <row r="21" spans="1:7" x14ac:dyDescent="0.3">
      <c r="A21" s="49">
        <v>1421</v>
      </c>
      <c r="B21" s="48" t="s">
        <v>135</v>
      </c>
      <c r="C21" s="8"/>
      <c r="D21" s="8"/>
      <c r="E21" s="85"/>
    </row>
    <row r="22" spans="1:7" x14ac:dyDescent="0.3">
      <c r="A22" s="49">
        <v>1422</v>
      </c>
      <c r="B22" s="48" t="s">
        <v>136</v>
      </c>
      <c r="C22" s="8"/>
      <c r="D22" s="8"/>
      <c r="E22" s="85"/>
    </row>
    <row r="23" spans="1:7" x14ac:dyDescent="0.3">
      <c r="A23" s="49">
        <v>1423</v>
      </c>
      <c r="B23" s="48" t="s">
        <v>137</v>
      </c>
      <c r="C23" s="8">
        <v>120</v>
      </c>
      <c r="D23" s="8">
        <v>120</v>
      </c>
      <c r="E23" s="85"/>
    </row>
    <row r="24" spans="1:7" x14ac:dyDescent="0.3">
      <c r="A24" s="49">
        <v>1431</v>
      </c>
      <c r="B24" s="48" t="s">
        <v>138</v>
      </c>
      <c r="C24" s="8"/>
      <c r="D24" s="8"/>
      <c r="E24" s="85"/>
    </row>
    <row r="25" spans="1:7" x14ac:dyDescent="0.3">
      <c r="A25" s="49">
        <v>1432</v>
      </c>
      <c r="B25" s="48" t="s">
        <v>139</v>
      </c>
      <c r="C25" s="8"/>
      <c r="D25" s="8"/>
      <c r="E25" s="85"/>
    </row>
    <row r="26" spans="1:7" x14ac:dyDescent="0.3">
      <c r="A26" s="49">
        <v>1433</v>
      </c>
      <c r="B26" s="48" t="s">
        <v>140</v>
      </c>
      <c r="C26" s="365">
        <v>3031.79</v>
      </c>
      <c r="D26" s="365">
        <v>3033.38</v>
      </c>
      <c r="E26" s="85"/>
      <c r="F26" s="368"/>
    </row>
    <row r="27" spans="1:7" x14ac:dyDescent="0.3">
      <c r="A27" s="49">
        <v>1441</v>
      </c>
      <c r="B27" s="48" t="s">
        <v>141</v>
      </c>
      <c r="C27" s="365">
        <f>13809.8</f>
        <v>13809.8</v>
      </c>
      <c r="D27" s="365">
        <f>24961-3750+1</f>
        <v>21212</v>
      </c>
      <c r="E27" s="85"/>
    </row>
    <row r="28" spans="1:7" x14ac:dyDescent="0.3">
      <c r="A28" s="49">
        <v>1442</v>
      </c>
      <c r="B28" s="48" t="s">
        <v>142</v>
      </c>
      <c r="C28" s="365">
        <f>62381.1+1100</f>
        <v>63481.1</v>
      </c>
      <c r="D28" s="365">
        <v>54881.1</v>
      </c>
      <c r="E28" s="85"/>
    </row>
    <row r="29" spans="1:7" x14ac:dyDescent="0.3">
      <c r="A29" s="49">
        <v>1443</v>
      </c>
      <c r="B29" s="48" t="s">
        <v>143</v>
      </c>
      <c r="C29" s="8"/>
      <c r="D29" s="8"/>
      <c r="E29" s="85"/>
    </row>
    <row r="30" spans="1:7" x14ac:dyDescent="0.3">
      <c r="A30" s="49">
        <v>1444</v>
      </c>
      <c r="B30" s="48" t="s">
        <v>144</v>
      </c>
      <c r="C30" s="8"/>
      <c r="D30" s="8"/>
      <c r="E30" s="85"/>
    </row>
    <row r="31" spans="1:7" x14ac:dyDescent="0.3">
      <c r="A31" s="49">
        <v>1445</v>
      </c>
      <c r="B31" s="48" t="s">
        <v>145</v>
      </c>
      <c r="C31" s="8"/>
      <c r="D31" s="8"/>
      <c r="E31" s="85"/>
    </row>
    <row r="32" spans="1:7" x14ac:dyDescent="0.3">
      <c r="A32" s="49">
        <v>1446</v>
      </c>
      <c r="B32" s="48" t="s">
        <v>146</v>
      </c>
      <c r="C32" s="8"/>
      <c r="D32" s="8"/>
      <c r="E32" s="85"/>
    </row>
    <row r="33" spans="1:7" x14ac:dyDescent="0.3">
      <c r="A33" s="26"/>
      <c r="E33" s="85"/>
    </row>
    <row r="34" spans="1:7" x14ac:dyDescent="0.3">
      <c r="A34" s="50" t="s">
        <v>177</v>
      </c>
      <c r="B34" s="48"/>
      <c r="C34" s="67">
        <f>SUM(C35:C42)</f>
        <v>911621</v>
      </c>
      <c r="D34" s="367">
        <f>SUM(D35:D42)</f>
        <v>909468</v>
      </c>
      <c r="E34" s="85"/>
    </row>
    <row r="35" spans="1:7" x14ac:dyDescent="0.3">
      <c r="A35" s="49">
        <v>2110</v>
      </c>
      <c r="B35" s="48" t="s">
        <v>86</v>
      </c>
      <c r="C35" s="8"/>
      <c r="D35" s="8"/>
      <c r="E35" s="85"/>
    </row>
    <row r="36" spans="1:7" x14ac:dyDescent="0.3">
      <c r="A36" s="49">
        <v>2120</v>
      </c>
      <c r="B36" s="48" t="s">
        <v>147</v>
      </c>
      <c r="C36" s="8">
        <f>864364+1100+2</f>
        <v>865466</v>
      </c>
      <c r="D36" s="8">
        <v>865466</v>
      </c>
      <c r="E36" s="85"/>
    </row>
    <row r="37" spans="1:7" x14ac:dyDescent="0.3">
      <c r="A37" s="49">
        <v>2130</v>
      </c>
      <c r="B37" s="48" t="s">
        <v>87</v>
      </c>
      <c r="C37" s="8">
        <v>25397</v>
      </c>
      <c r="D37" s="8">
        <v>25397</v>
      </c>
      <c r="E37" s="85"/>
    </row>
    <row r="38" spans="1:7" x14ac:dyDescent="0.3">
      <c r="A38" s="49">
        <v>2140</v>
      </c>
      <c r="B38" s="48" t="s">
        <v>358</v>
      </c>
      <c r="C38" s="8"/>
      <c r="D38" s="8"/>
      <c r="E38" s="85"/>
    </row>
    <row r="39" spans="1:7" x14ac:dyDescent="0.3">
      <c r="A39" s="49">
        <v>2150</v>
      </c>
      <c r="B39" s="48" t="s">
        <v>361</v>
      </c>
      <c r="C39" s="8"/>
      <c r="D39" s="8"/>
      <c r="E39" s="85"/>
    </row>
    <row r="40" spans="1:7" x14ac:dyDescent="0.3">
      <c r="A40" s="49">
        <v>2220</v>
      </c>
      <c r="B40" s="48" t="s">
        <v>88</v>
      </c>
      <c r="C40" s="8">
        <v>20758</v>
      </c>
      <c r="D40" s="365">
        <v>18605</v>
      </c>
      <c r="E40" s="85"/>
    </row>
    <row r="41" spans="1:7" x14ac:dyDescent="0.3">
      <c r="A41" s="49">
        <v>2300</v>
      </c>
      <c r="B41" s="48" t="s">
        <v>148</v>
      </c>
      <c r="C41" s="8"/>
      <c r="D41" s="8"/>
      <c r="E41" s="85"/>
    </row>
    <row r="42" spans="1:7" x14ac:dyDescent="0.3">
      <c r="A42" s="49">
        <v>2400</v>
      </c>
      <c r="B42" s="48" t="s">
        <v>149</v>
      </c>
      <c r="C42" s="8"/>
      <c r="D42" s="8"/>
      <c r="E42" s="85"/>
    </row>
    <row r="43" spans="1:7" x14ac:dyDescent="0.3">
      <c r="A43" s="27"/>
      <c r="E43" s="85"/>
    </row>
    <row r="44" spans="1:7" x14ac:dyDescent="0.3">
      <c r="A44" s="47" t="s">
        <v>181</v>
      </c>
      <c r="B44" s="48"/>
      <c r="C44" s="367">
        <f>SUM(C45,C64)</f>
        <v>1072699.6099999999</v>
      </c>
      <c r="D44" s="367">
        <f>SUM(D45,D64)</f>
        <v>994863.64999999991</v>
      </c>
      <c r="E44" s="85"/>
    </row>
    <row r="45" spans="1:7" x14ac:dyDescent="0.3">
      <c r="A45" s="50" t="s">
        <v>178</v>
      </c>
      <c r="B45" s="48"/>
      <c r="C45" s="367">
        <f>SUM(C46:C61)</f>
        <v>1407933.6099999999</v>
      </c>
      <c r="D45" s="367">
        <f>SUM(D46:D61)</f>
        <v>1353541.65</v>
      </c>
      <c r="E45" s="85"/>
    </row>
    <row r="46" spans="1:7" x14ac:dyDescent="0.3">
      <c r="A46" s="49">
        <v>3100</v>
      </c>
      <c r="B46" s="48" t="s">
        <v>150</v>
      </c>
      <c r="C46" s="365"/>
      <c r="D46" s="365"/>
      <c r="E46" s="85"/>
    </row>
    <row r="47" spans="1:7" x14ac:dyDescent="0.3">
      <c r="A47" s="49">
        <v>3210</v>
      </c>
      <c r="B47" s="48" t="s">
        <v>151</v>
      </c>
      <c r="C47" s="365">
        <f>1364963+12828.8+9596.46+19641.2+812.5</f>
        <v>1407841.96</v>
      </c>
      <c r="D47" s="365">
        <f>1348450+5000</f>
        <v>1353450</v>
      </c>
      <c r="E47" s="85"/>
      <c r="G47" s="368">
        <f>D47-C47</f>
        <v>-54391.959999999963</v>
      </c>
    </row>
    <row r="48" spans="1:7" x14ac:dyDescent="0.3">
      <c r="A48" s="49">
        <v>3221</v>
      </c>
      <c r="B48" s="48" t="s">
        <v>152</v>
      </c>
      <c r="C48" s="8"/>
      <c r="D48" s="365"/>
      <c r="E48" s="85"/>
    </row>
    <row r="49" spans="1:5" x14ac:dyDescent="0.3">
      <c r="A49" s="49">
        <v>3222</v>
      </c>
      <c r="B49" s="48" t="s">
        <v>153</v>
      </c>
      <c r="C49" s="8"/>
      <c r="D49" s="365"/>
      <c r="E49" s="85"/>
    </row>
    <row r="50" spans="1:5" x14ac:dyDescent="0.3">
      <c r="A50" s="49">
        <v>3223</v>
      </c>
      <c r="B50" s="48" t="s">
        <v>154</v>
      </c>
      <c r="C50" s="8"/>
      <c r="D50" s="365"/>
      <c r="E50" s="85"/>
    </row>
    <row r="51" spans="1:5" x14ac:dyDescent="0.3">
      <c r="A51" s="49">
        <v>3224</v>
      </c>
      <c r="B51" s="48" t="s">
        <v>155</v>
      </c>
      <c r="C51" s="8"/>
      <c r="D51" s="365"/>
      <c r="E51" s="85"/>
    </row>
    <row r="52" spans="1:5" x14ac:dyDescent="0.3">
      <c r="A52" s="49">
        <v>3231</v>
      </c>
      <c r="B52" s="48" t="s">
        <v>156</v>
      </c>
      <c r="C52" s="8"/>
      <c r="D52" s="365"/>
      <c r="E52" s="85"/>
    </row>
    <row r="53" spans="1:5" x14ac:dyDescent="0.3">
      <c r="A53" s="49">
        <v>3232</v>
      </c>
      <c r="B53" s="48" t="s">
        <v>157</v>
      </c>
      <c r="C53" s="8"/>
      <c r="D53" s="365"/>
      <c r="E53" s="85"/>
    </row>
    <row r="54" spans="1:5" x14ac:dyDescent="0.3">
      <c r="A54" s="49">
        <v>3234</v>
      </c>
      <c r="B54" s="48" t="s">
        <v>158</v>
      </c>
      <c r="C54" s="365">
        <v>91.65</v>
      </c>
      <c r="D54" s="365">
        <v>91.65</v>
      </c>
      <c r="E54" s="85"/>
    </row>
    <row r="55" spans="1:5" ht="30" x14ac:dyDescent="0.3">
      <c r="A55" s="49">
        <v>3236</v>
      </c>
      <c r="B55" s="48" t="s">
        <v>173</v>
      </c>
      <c r="C55" s="8"/>
      <c r="D55" s="365"/>
      <c r="E55" s="85"/>
    </row>
    <row r="56" spans="1:5" ht="45" x14ac:dyDescent="0.3">
      <c r="A56" s="49">
        <v>3237</v>
      </c>
      <c r="B56" s="48" t="s">
        <v>159</v>
      </c>
      <c r="C56" s="8"/>
      <c r="D56" s="365"/>
      <c r="E56" s="85"/>
    </row>
    <row r="57" spans="1:5" x14ac:dyDescent="0.3">
      <c r="A57" s="49">
        <v>3241</v>
      </c>
      <c r="B57" s="48" t="s">
        <v>160</v>
      </c>
      <c r="C57" s="8"/>
      <c r="D57" s="365"/>
      <c r="E57" s="85"/>
    </row>
    <row r="58" spans="1:5" x14ac:dyDescent="0.3">
      <c r="A58" s="49">
        <v>3242</v>
      </c>
      <c r="B58" s="48" t="s">
        <v>161</v>
      </c>
      <c r="C58" s="8"/>
      <c r="D58" s="365"/>
      <c r="E58" s="85"/>
    </row>
    <row r="59" spans="1:5" x14ac:dyDescent="0.3">
      <c r="A59" s="49">
        <v>3243</v>
      </c>
      <c r="B59" s="48" t="s">
        <v>162</v>
      </c>
      <c r="C59" s="365"/>
      <c r="D59" s="365"/>
      <c r="E59" s="85"/>
    </row>
    <row r="60" spans="1:5" x14ac:dyDescent="0.3">
      <c r="A60" s="49">
        <v>3245</v>
      </c>
      <c r="B60" s="48" t="s">
        <v>163</v>
      </c>
      <c r="C60" s="8"/>
      <c r="D60" s="365"/>
      <c r="E60" s="85"/>
    </row>
    <row r="61" spans="1:5" x14ac:dyDescent="0.3">
      <c r="A61" s="49">
        <v>3246</v>
      </c>
      <c r="B61" s="48" t="s">
        <v>164</v>
      </c>
      <c r="C61" s="8"/>
      <c r="D61" s="365"/>
      <c r="E61" s="85"/>
    </row>
    <row r="62" spans="1:5" x14ac:dyDescent="0.3">
      <c r="A62" s="27"/>
      <c r="D62" s="368"/>
      <c r="E62" s="85"/>
    </row>
    <row r="63" spans="1:5" x14ac:dyDescent="0.3">
      <c r="A63" s="28"/>
      <c r="D63" s="368"/>
      <c r="E63" s="85"/>
    </row>
    <row r="64" spans="1:5" x14ac:dyDescent="0.3">
      <c r="A64" s="50" t="s">
        <v>179</v>
      </c>
      <c r="B64" s="48"/>
      <c r="C64" s="367">
        <f>SUM(C65:C67)</f>
        <v>-335234</v>
      </c>
      <c r="D64" s="367">
        <f>SUM(D65:D67)</f>
        <v>-358678</v>
      </c>
      <c r="E64" s="85"/>
    </row>
    <row r="65" spans="1:5" x14ac:dyDescent="0.3">
      <c r="A65" s="49">
        <v>5100</v>
      </c>
      <c r="B65" s="48" t="s">
        <v>236</v>
      </c>
      <c r="C65" s="365"/>
      <c r="D65" s="365"/>
      <c r="E65" s="85"/>
    </row>
    <row r="66" spans="1:5" x14ac:dyDescent="0.3">
      <c r="A66" s="49">
        <v>5220</v>
      </c>
      <c r="B66" s="48" t="s">
        <v>371</v>
      </c>
      <c r="C66" s="365"/>
      <c r="D66" s="365"/>
      <c r="E66" s="85"/>
    </row>
    <row r="67" spans="1:5" x14ac:dyDescent="0.3">
      <c r="A67" s="49">
        <v>5230</v>
      </c>
      <c r="B67" s="48" t="s">
        <v>372</v>
      </c>
      <c r="C67" s="365">
        <v>-335234</v>
      </c>
      <c r="D67" s="365">
        <v>-358678</v>
      </c>
      <c r="E67" s="85"/>
    </row>
    <row r="68" spans="1:5" x14ac:dyDescent="0.3">
      <c r="A68" s="27"/>
      <c r="E68" s="85"/>
    </row>
    <row r="69" spans="1:5" x14ac:dyDescent="0.3">
      <c r="A69" s="2"/>
      <c r="E69" s="85"/>
    </row>
    <row r="70" spans="1:5" x14ac:dyDescent="0.3">
      <c r="A70" s="47" t="s">
        <v>180</v>
      </c>
      <c r="B70" s="48"/>
      <c r="C70" s="8"/>
      <c r="D70" s="8"/>
      <c r="E70" s="85"/>
    </row>
    <row r="71" spans="1:5" ht="30" x14ac:dyDescent="0.3">
      <c r="A71" s="49">
        <v>1</v>
      </c>
      <c r="B71" s="48" t="s">
        <v>165</v>
      </c>
      <c r="C71" s="8"/>
      <c r="D71" s="8"/>
      <c r="E71" s="85"/>
    </row>
    <row r="72" spans="1:5" x14ac:dyDescent="0.3">
      <c r="A72" s="49">
        <v>2</v>
      </c>
      <c r="B72" s="48" t="s">
        <v>166</v>
      </c>
      <c r="C72" s="8"/>
      <c r="D72" s="8"/>
      <c r="E72" s="85"/>
    </row>
    <row r="73" spans="1:5" x14ac:dyDescent="0.3">
      <c r="A73" s="49">
        <v>3</v>
      </c>
      <c r="B73" s="48" t="s">
        <v>167</v>
      </c>
      <c r="C73" s="8"/>
      <c r="D73" s="8"/>
      <c r="E73" s="85"/>
    </row>
    <row r="74" spans="1:5" x14ac:dyDescent="0.3">
      <c r="A74" s="49">
        <v>4</v>
      </c>
      <c r="B74" s="48" t="s">
        <v>328</v>
      </c>
      <c r="C74" s="8"/>
      <c r="D74" s="8"/>
      <c r="E74" s="85"/>
    </row>
    <row r="75" spans="1:5" x14ac:dyDescent="0.3">
      <c r="A75" s="49">
        <v>5</v>
      </c>
      <c r="B75" s="48" t="s">
        <v>168</v>
      </c>
      <c r="C75" s="8"/>
      <c r="D75" s="8"/>
      <c r="E75" s="85"/>
    </row>
    <row r="76" spans="1:5" x14ac:dyDescent="0.3">
      <c r="A76" s="49">
        <v>6</v>
      </c>
      <c r="B76" s="48" t="s">
        <v>169</v>
      </c>
      <c r="C76" s="8"/>
      <c r="D76" s="8"/>
      <c r="E76" s="85"/>
    </row>
    <row r="77" spans="1:5" x14ac:dyDescent="0.3">
      <c r="A77" s="49">
        <v>7</v>
      </c>
      <c r="B77" s="48" t="s">
        <v>170</v>
      </c>
      <c r="C77" s="8"/>
      <c r="D77" s="8"/>
      <c r="E77" s="85"/>
    </row>
    <row r="78" spans="1:5" x14ac:dyDescent="0.3">
      <c r="A78" s="49">
        <v>8</v>
      </c>
      <c r="B78" s="48" t="s">
        <v>171</v>
      </c>
      <c r="C78" s="8"/>
      <c r="D78" s="8"/>
      <c r="E78" s="85"/>
    </row>
    <row r="79" spans="1:5" x14ac:dyDescent="0.3">
      <c r="A79" s="49">
        <v>9</v>
      </c>
      <c r="B79" s="48" t="s">
        <v>172</v>
      </c>
      <c r="C79" s="8"/>
      <c r="D79" s="8"/>
      <c r="E79" s="85"/>
    </row>
    <row r="83" spans="1:6" x14ac:dyDescent="0.3">
      <c r="A83" s="2"/>
      <c r="B83" s="2"/>
    </row>
    <row r="84" spans="1:6" x14ac:dyDescent="0.3">
      <c r="A84" s="56" t="s">
        <v>93</v>
      </c>
      <c r="B84" s="2"/>
      <c r="E84" s="5"/>
    </row>
    <row r="85" spans="1:6" x14ac:dyDescent="0.3">
      <c r="A85" s="2"/>
      <c r="B85" s="2"/>
      <c r="E85" s="211"/>
      <c r="F85" s="211"/>
    </row>
    <row r="86" spans="1:6" x14ac:dyDescent="0.3">
      <c r="A86" s="2"/>
      <c r="B86" s="2"/>
      <c r="E86" s="211"/>
      <c r="F86" s="211"/>
    </row>
    <row r="87" spans="1:6" x14ac:dyDescent="0.3">
      <c r="A87" s="211"/>
      <c r="B87" s="56" t="s">
        <v>378</v>
      </c>
      <c r="E87" s="211"/>
      <c r="F87" s="211"/>
    </row>
    <row r="88" spans="1:6" x14ac:dyDescent="0.3">
      <c r="A88" s="211"/>
      <c r="B88" s="2" t="s">
        <v>379</v>
      </c>
      <c r="E88" s="211"/>
      <c r="F88" s="211"/>
    </row>
    <row r="89" spans="1:6" s="211" customFormat="1" ht="12.75" x14ac:dyDescent="0.2">
      <c r="B89" s="53" t="s">
        <v>123</v>
      </c>
    </row>
    <row r="90" spans="1:6" s="211" customFormat="1" ht="12.75" x14ac:dyDescent="0.2"/>
    <row r="91" spans="1:6" s="211" customFormat="1" ht="12.75" x14ac:dyDescent="0.2"/>
    <row r="92" spans="1:6" s="211" customFormat="1" ht="12.75" x14ac:dyDescent="0.2"/>
    <row r="93" spans="1:6" s="211"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1"/>
  <sheetViews>
    <sheetView showGridLines="0" view="pageBreakPreview" zoomScale="80" zoomScaleNormal="100" zoomScaleSheetLayoutView="80" workbookViewId="0">
      <selection activeCell="N17" sqref="N17"/>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500" t="s">
        <v>499</v>
      </c>
      <c r="B1" s="500"/>
      <c r="C1" s="500"/>
      <c r="D1" s="500"/>
      <c r="E1" s="60"/>
      <c r="F1" s="60"/>
      <c r="G1" s="60"/>
      <c r="H1" s="60"/>
      <c r="I1" s="482" t="s">
        <v>94</v>
      </c>
      <c r="J1" s="482"/>
      <c r="K1" s="85"/>
    </row>
    <row r="2" spans="1:11" x14ac:dyDescent="0.3">
      <c r="A2" s="60" t="s">
        <v>124</v>
      </c>
      <c r="B2" s="60"/>
      <c r="C2" s="60"/>
      <c r="D2" s="60"/>
      <c r="E2" s="60"/>
      <c r="F2" s="60"/>
      <c r="G2" s="60"/>
      <c r="H2" s="60"/>
      <c r="I2" s="480" t="str">
        <f>'ფორმა N1'!M2</f>
        <v>12.08-03.10.2022</v>
      </c>
      <c r="J2" s="481"/>
      <c r="K2" s="85"/>
    </row>
    <row r="3" spans="1:11" x14ac:dyDescent="0.3">
      <c r="A3" s="60"/>
      <c r="B3" s="60"/>
      <c r="C3" s="60"/>
      <c r="D3" s="60"/>
      <c r="E3" s="60"/>
      <c r="F3" s="60"/>
      <c r="G3" s="60"/>
      <c r="H3" s="60"/>
      <c r="I3" s="82"/>
      <c r="J3" s="82"/>
      <c r="K3" s="85"/>
    </row>
    <row r="4" spans="1:11" x14ac:dyDescent="0.3">
      <c r="A4" s="60" t="str">
        <f>'ფორმა N2'!A4</f>
        <v>ანგარიშვალდებული პირის დასახელება:</v>
      </c>
      <c r="B4" s="60"/>
      <c r="C4" s="60"/>
      <c r="D4" s="60"/>
      <c r="E4" s="60"/>
      <c r="F4" s="98"/>
      <c r="G4" s="60"/>
      <c r="H4" s="60"/>
      <c r="I4" s="60"/>
      <c r="J4" s="60"/>
      <c r="K4" s="85"/>
    </row>
    <row r="5" spans="1:11" x14ac:dyDescent="0.3">
      <c r="A5" s="133" t="str">
        <f>'ფორმა N1'!D4</f>
        <v>მპგ ,,ქართული ოცნება დემოკრატიული საქართველო"</v>
      </c>
      <c r="B5" s="63"/>
      <c r="C5" s="63"/>
      <c r="D5" s="63"/>
      <c r="E5" s="63"/>
      <c r="F5" s="265"/>
      <c r="G5" s="63"/>
      <c r="H5" s="63"/>
      <c r="I5" s="63"/>
      <c r="J5" s="63"/>
      <c r="K5" s="85"/>
    </row>
    <row r="6" spans="1:11" x14ac:dyDescent="0.3">
      <c r="A6" s="60"/>
      <c r="B6" s="60"/>
      <c r="C6" s="60"/>
      <c r="D6" s="60"/>
      <c r="E6" s="60"/>
      <c r="F6" s="98"/>
      <c r="G6" s="60"/>
      <c r="H6" s="60"/>
      <c r="I6" s="60"/>
      <c r="J6" s="60"/>
      <c r="K6" s="85"/>
    </row>
    <row r="7" spans="1:11" x14ac:dyDescent="0.3">
      <c r="A7" s="99"/>
      <c r="B7" s="96"/>
      <c r="C7" s="96"/>
      <c r="D7" s="96"/>
      <c r="E7" s="96"/>
      <c r="F7" s="96"/>
      <c r="G7" s="96"/>
      <c r="H7" s="96"/>
      <c r="I7" s="96"/>
      <c r="J7" s="96"/>
      <c r="K7" s="85"/>
    </row>
    <row r="8" spans="1:11" ht="45" x14ac:dyDescent="0.3">
      <c r="A8" s="266" t="s">
        <v>64</v>
      </c>
      <c r="B8" s="266" t="s">
        <v>95</v>
      </c>
      <c r="C8" s="267" t="s">
        <v>97</v>
      </c>
      <c r="D8" s="267" t="s">
        <v>255</v>
      </c>
      <c r="E8" s="267" t="s">
        <v>96</v>
      </c>
      <c r="F8" s="268" t="s">
        <v>237</v>
      </c>
      <c r="G8" s="268" t="s">
        <v>274</v>
      </c>
      <c r="H8" s="268" t="s">
        <v>275</v>
      </c>
      <c r="I8" s="268" t="s">
        <v>238</v>
      </c>
      <c r="J8" s="269" t="s">
        <v>98</v>
      </c>
      <c r="K8" s="85"/>
    </row>
    <row r="9" spans="1:11" x14ac:dyDescent="0.3">
      <c r="A9" s="270">
        <v>1</v>
      </c>
      <c r="B9" s="270">
        <v>2</v>
      </c>
      <c r="C9" s="271">
        <v>3</v>
      </c>
      <c r="D9" s="271">
        <v>4</v>
      </c>
      <c r="E9" s="271">
        <v>5</v>
      </c>
      <c r="F9" s="271">
        <v>6</v>
      </c>
      <c r="G9" s="271">
        <v>7</v>
      </c>
      <c r="H9" s="271">
        <v>8</v>
      </c>
      <c r="I9" s="271">
        <v>9</v>
      </c>
      <c r="J9" s="271">
        <v>10</v>
      </c>
      <c r="K9" s="85"/>
    </row>
    <row r="10" spans="1:11" ht="30" x14ac:dyDescent="0.3">
      <c r="A10" s="442">
        <v>1</v>
      </c>
      <c r="B10" s="442" t="s">
        <v>516</v>
      </c>
      <c r="C10" s="441" t="s">
        <v>517</v>
      </c>
      <c r="D10" s="441" t="s">
        <v>515</v>
      </c>
      <c r="E10" s="441" t="s">
        <v>518</v>
      </c>
      <c r="F10" s="441">
        <v>64821.68</v>
      </c>
      <c r="G10" s="441">
        <f>428335+433335+0</f>
        <v>861670</v>
      </c>
      <c r="H10" s="441">
        <f>362664.87+361583.9+201143.2+201.83</f>
        <v>925593.79999999993</v>
      </c>
      <c r="I10" s="441">
        <f>F10+G10-H10</f>
        <v>897.88000000012107</v>
      </c>
      <c r="J10" s="441"/>
      <c r="K10" s="85"/>
    </row>
    <row r="11" spans="1:11" ht="30" x14ac:dyDescent="0.3">
      <c r="A11" s="442">
        <v>2</v>
      </c>
      <c r="B11" s="442" t="s">
        <v>516</v>
      </c>
      <c r="C11" s="441" t="s">
        <v>519</v>
      </c>
      <c r="D11" s="441" t="s">
        <v>520</v>
      </c>
      <c r="E11" s="441" t="s">
        <v>518</v>
      </c>
      <c r="F11" s="441">
        <v>0</v>
      </c>
      <c r="G11" s="441">
        <v>0</v>
      </c>
      <c r="H11" s="441">
        <v>0</v>
      </c>
      <c r="I11" s="441">
        <f t="shared" ref="I11:I16" si="0">F11+G11-H11</f>
        <v>0</v>
      </c>
      <c r="J11" s="441"/>
      <c r="K11" s="85"/>
    </row>
    <row r="12" spans="1:11" ht="30" x14ac:dyDescent="0.3">
      <c r="A12" s="442">
        <v>3</v>
      </c>
      <c r="B12" s="442" t="s">
        <v>516</v>
      </c>
      <c r="C12" s="441" t="s">
        <v>519</v>
      </c>
      <c r="D12" s="441" t="s">
        <v>521</v>
      </c>
      <c r="E12" s="441" t="s">
        <v>518</v>
      </c>
      <c r="F12" s="441">
        <v>0</v>
      </c>
      <c r="G12" s="441">
        <v>102267.1</v>
      </c>
      <c r="H12" s="441">
        <v>102267.1</v>
      </c>
      <c r="I12" s="441">
        <f t="shared" si="0"/>
        <v>0</v>
      </c>
      <c r="J12" s="441"/>
      <c r="K12" s="85"/>
    </row>
    <row r="13" spans="1:11" ht="30" x14ac:dyDescent="0.3">
      <c r="A13" s="442">
        <v>4</v>
      </c>
      <c r="B13" s="442" t="s">
        <v>516</v>
      </c>
      <c r="C13" s="441" t="s">
        <v>522</v>
      </c>
      <c r="D13" s="441" t="s">
        <v>515</v>
      </c>
      <c r="E13" s="441" t="s">
        <v>523</v>
      </c>
      <c r="F13" s="441">
        <v>0</v>
      </c>
      <c r="G13" s="441">
        <v>0</v>
      </c>
      <c r="H13" s="441">
        <v>0</v>
      </c>
      <c r="I13" s="441">
        <f t="shared" si="0"/>
        <v>0</v>
      </c>
      <c r="J13" s="441"/>
      <c r="K13" s="85"/>
    </row>
    <row r="14" spans="1:11" ht="30" x14ac:dyDescent="0.3">
      <c r="A14" s="442">
        <v>5</v>
      </c>
      <c r="B14" s="442" t="s">
        <v>516</v>
      </c>
      <c r="C14" s="441" t="s">
        <v>524</v>
      </c>
      <c r="D14" s="441" t="s">
        <v>520</v>
      </c>
      <c r="E14" s="441" t="s">
        <v>523</v>
      </c>
      <c r="F14" s="441">
        <v>5826.91</v>
      </c>
      <c r="G14" s="441">
        <f>5000+0.2</f>
        <v>5000.2</v>
      </c>
      <c r="H14" s="441">
        <f>1322.35+4417.98+2341+901</f>
        <v>8982.33</v>
      </c>
      <c r="I14" s="441">
        <f>F14+G14-H14</f>
        <v>1844.7800000000007</v>
      </c>
      <c r="J14" s="441"/>
      <c r="K14" s="85"/>
    </row>
    <row r="15" spans="1:11" ht="30" x14ac:dyDescent="0.3">
      <c r="A15" s="442">
        <v>6</v>
      </c>
      <c r="B15" s="442" t="s">
        <v>516</v>
      </c>
      <c r="C15" s="441" t="s">
        <v>525</v>
      </c>
      <c r="D15" s="441" t="s">
        <v>521</v>
      </c>
      <c r="E15" s="441" t="s">
        <v>523</v>
      </c>
      <c r="F15" s="441">
        <v>0</v>
      </c>
      <c r="G15" s="441">
        <v>0</v>
      </c>
      <c r="H15" s="441">
        <v>0</v>
      </c>
      <c r="I15" s="441">
        <f t="shared" si="0"/>
        <v>0</v>
      </c>
      <c r="J15" s="441"/>
      <c r="K15" s="85"/>
    </row>
    <row r="16" spans="1:11" ht="30" x14ac:dyDescent="0.3">
      <c r="A16" s="442">
        <v>7</v>
      </c>
      <c r="B16" s="442" t="s">
        <v>526</v>
      </c>
      <c r="C16" s="441" t="s">
        <v>527</v>
      </c>
      <c r="D16" s="441" t="s">
        <v>515</v>
      </c>
      <c r="E16" s="441" t="s">
        <v>528</v>
      </c>
      <c r="F16" s="441">
        <v>32</v>
      </c>
      <c r="G16" s="441">
        <v>0</v>
      </c>
      <c r="H16" s="441">
        <v>0</v>
      </c>
      <c r="I16" s="441">
        <f t="shared" si="0"/>
        <v>32</v>
      </c>
      <c r="J16" s="441"/>
      <c r="K16" s="85"/>
    </row>
    <row r="17" spans="1:10" x14ac:dyDescent="0.3">
      <c r="A17" s="85"/>
      <c r="B17" s="85"/>
      <c r="C17" s="85"/>
      <c r="D17" s="85"/>
      <c r="E17" s="85"/>
      <c r="F17" s="85"/>
      <c r="G17" s="85"/>
      <c r="H17" s="85"/>
      <c r="I17" s="85"/>
      <c r="J17" s="85"/>
    </row>
    <row r="18" spans="1:10" x14ac:dyDescent="0.3">
      <c r="A18" s="85"/>
      <c r="B18" s="85"/>
      <c r="C18" s="85"/>
      <c r="D18" s="85"/>
      <c r="E18" s="85"/>
      <c r="F18" s="85"/>
      <c r="G18" s="85"/>
      <c r="H18" s="85"/>
      <c r="I18" s="85"/>
      <c r="J18" s="85"/>
    </row>
    <row r="19" spans="1:10" x14ac:dyDescent="0.3">
      <c r="A19" s="85"/>
      <c r="B19" s="85"/>
      <c r="C19" s="85"/>
      <c r="D19" s="85"/>
      <c r="E19" s="85"/>
      <c r="F19" s="85"/>
      <c r="G19" s="85"/>
      <c r="H19" s="85"/>
      <c r="I19" s="85"/>
      <c r="J19" s="85"/>
    </row>
    <row r="20" spans="1:10" x14ac:dyDescent="0.3">
      <c r="A20" s="85"/>
      <c r="B20" s="85"/>
      <c r="C20" s="85"/>
      <c r="D20" s="85"/>
      <c r="E20" s="85"/>
      <c r="F20" s="85"/>
      <c r="G20" s="85"/>
      <c r="H20" s="85"/>
      <c r="I20" s="85"/>
      <c r="J20" s="85"/>
    </row>
    <row r="21" spans="1:10" x14ac:dyDescent="0.3">
      <c r="A21" s="85"/>
      <c r="B21" s="137" t="s">
        <v>93</v>
      </c>
      <c r="C21" s="85"/>
      <c r="D21" s="85"/>
      <c r="E21" s="85"/>
      <c r="F21" s="88"/>
      <c r="G21" s="85"/>
      <c r="H21" s="85"/>
      <c r="I21" s="85"/>
      <c r="J21" s="85"/>
    </row>
    <row r="22" spans="1:10" x14ac:dyDescent="0.3">
      <c r="A22" s="85"/>
      <c r="B22" s="85"/>
      <c r="C22" s="85"/>
      <c r="D22" s="85"/>
      <c r="E22" s="85"/>
      <c r="F22" s="108"/>
      <c r="G22" s="108"/>
      <c r="H22" s="108"/>
      <c r="I22" s="108"/>
      <c r="J22" s="108"/>
    </row>
    <row r="23" spans="1:10" x14ac:dyDescent="0.3">
      <c r="A23" s="85"/>
      <c r="B23" s="85"/>
      <c r="C23" s="165"/>
      <c r="D23" s="85"/>
      <c r="E23" s="85"/>
      <c r="F23" s="165"/>
      <c r="G23" s="272"/>
      <c r="H23" s="272"/>
      <c r="I23" s="108"/>
      <c r="J23" s="108"/>
    </row>
    <row r="24" spans="1:10" x14ac:dyDescent="0.3">
      <c r="A24" s="108"/>
      <c r="B24" s="85"/>
      <c r="C24" s="138" t="s">
        <v>248</v>
      </c>
      <c r="D24" s="138"/>
      <c r="E24" s="85"/>
      <c r="F24" s="85" t="s">
        <v>253</v>
      </c>
      <c r="G24" s="108"/>
      <c r="H24" s="108"/>
      <c r="I24" s="108"/>
      <c r="J24" s="108"/>
    </row>
    <row r="25" spans="1:10" x14ac:dyDescent="0.3">
      <c r="A25" s="108"/>
      <c r="B25" s="85"/>
      <c r="C25" s="103" t="s">
        <v>123</v>
      </c>
      <c r="D25" s="85"/>
      <c r="E25" s="85"/>
      <c r="F25" s="85" t="s">
        <v>249</v>
      </c>
      <c r="G25" s="108"/>
      <c r="H25" s="108"/>
      <c r="I25" s="108"/>
      <c r="J25" s="108"/>
    </row>
    <row r="26" spans="1:10" s="211" customFormat="1" x14ac:dyDescent="0.3">
      <c r="A26" s="108"/>
      <c r="B26" s="85"/>
      <c r="C26" s="85"/>
      <c r="D26" s="103"/>
      <c r="E26" s="108"/>
      <c r="F26" s="108"/>
      <c r="G26" s="108"/>
      <c r="H26" s="108"/>
      <c r="I26" s="108"/>
      <c r="J26" s="108"/>
    </row>
    <row r="27" spans="1:10" s="211" customFormat="1" ht="12.75" x14ac:dyDescent="0.2">
      <c r="A27" s="108"/>
      <c r="B27" s="108"/>
      <c r="C27" s="108"/>
      <c r="D27" s="108"/>
      <c r="E27" s="108"/>
      <c r="F27" s="108"/>
      <c r="G27" s="108"/>
      <c r="H27" s="108"/>
      <c r="I27" s="108"/>
      <c r="J27" s="108"/>
    </row>
    <row r="28" spans="1:10" s="211" customFormat="1" ht="12.75" x14ac:dyDescent="0.2"/>
    <row r="29" spans="1:10" s="211" customFormat="1" ht="12.75" x14ac:dyDescent="0.2"/>
    <row r="30" spans="1:10" s="211" customFormat="1" ht="12.75" x14ac:dyDescent="0.2"/>
    <row r="31" spans="1:10" s="211" customFormat="1" ht="12.75" x14ac:dyDescent="0.2"/>
  </sheetData>
  <mergeCells count="3">
    <mergeCell ref="I1:J1"/>
    <mergeCell ref="I2:J2"/>
    <mergeCell ref="A1:D1"/>
  </mergeCell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BreakPreview" zoomScale="80" zoomScaleNormal="100" zoomScaleSheetLayoutView="80" workbookViewId="0">
      <selection activeCell="M17" sqref="M17"/>
    </sheetView>
  </sheetViews>
  <sheetFormatPr defaultColWidth="9.140625" defaultRowHeight="15" x14ac:dyDescent="0.3"/>
  <cols>
    <col min="1" max="1" width="12" style="118" customWidth="1"/>
    <col min="2" max="2" width="13.28515625" style="118" customWidth="1"/>
    <col min="3" max="3" width="21.42578125" style="118" customWidth="1"/>
    <col min="4" max="4" width="17.85546875" style="118" customWidth="1"/>
    <col min="5" max="5" width="12.7109375" style="118" customWidth="1"/>
    <col min="6" max="6" width="36.85546875" style="118" customWidth="1"/>
    <col min="7" max="7" width="22.28515625" style="118" customWidth="1"/>
    <col min="8" max="8" width="0.5703125" style="118" customWidth="1"/>
    <col min="9" max="16384" width="9.140625" style="118"/>
  </cols>
  <sheetData>
    <row r="1" spans="1:8" x14ac:dyDescent="0.3">
      <c r="A1" s="59" t="s">
        <v>498</v>
      </c>
      <c r="B1" s="59"/>
      <c r="C1" s="59"/>
      <c r="D1" s="59"/>
      <c r="E1" s="59"/>
      <c r="F1" s="59"/>
      <c r="G1" s="83" t="s">
        <v>94</v>
      </c>
      <c r="H1" s="116"/>
    </row>
    <row r="2" spans="1:8" x14ac:dyDescent="0.3">
      <c r="A2" s="60" t="s">
        <v>124</v>
      </c>
      <c r="B2" s="60"/>
      <c r="C2" s="60"/>
      <c r="D2" s="60"/>
      <c r="E2" s="60"/>
      <c r="F2" s="60"/>
      <c r="G2" s="117" t="str">
        <f>'ფორმა N1'!M2</f>
        <v>12.08-03.10.2022</v>
      </c>
      <c r="H2" s="116"/>
    </row>
    <row r="3" spans="1:8" x14ac:dyDescent="0.3">
      <c r="A3" s="60"/>
      <c r="B3" s="60"/>
      <c r="C3" s="60"/>
      <c r="D3" s="60"/>
      <c r="E3" s="60"/>
      <c r="F3" s="60"/>
      <c r="G3" s="83"/>
      <c r="H3" s="116"/>
    </row>
    <row r="4" spans="1:8" x14ac:dyDescent="0.3">
      <c r="A4" s="60" t="str">
        <f>'[3]ფორმა N2'!A4</f>
        <v>ანგარიშვალდებული პირის დასახელება:</v>
      </c>
      <c r="B4" s="60"/>
      <c r="C4" s="60"/>
      <c r="D4" s="60"/>
      <c r="E4" s="60"/>
      <c r="F4" s="60"/>
      <c r="G4" s="60"/>
      <c r="H4" s="85"/>
    </row>
    <row r="5" spans="1:8" x14ac:dyDescent="0.3">
      <c r="A5" s="133" t="str">
        <f>'ფორმა N1'!D4</f>
        <v>მპგ ,,ქართული ოცნება დემოკრატიული საქართველო"</v>
      </c>
      <c r="B5" s="133"/>
      <c r="C5" s="133"/>
      <c r="D5" s="133"/>
      <c r="E5" s="133"/>
      <c r="F5" s="133"/>
      <c r="G5" s="133"/>
      <c r="H5" s="85"/>
    </row>
    <row r="6" spans="1:8" x14ac:dyDescent="0.3">
      <c r="A6" s="60"/>
      <c r="B6" s="60"/>
      <c r="C6" s="60"/>
      <c r="D6" s="60"/>
      <c r="E6" s="60"/>
      <c r="F6" s="60"/>
      <c r="G6" s="60"/>
      <c r="H6" s="85"/>
    </row>
    <row r="7" spans="1:8" x14ac:dyDescent="0.3">
      <c r="A7" s="60"/>
      <c r="B7" s="60"/>
      <c r="C7" s="60"/>
      <c r="D7" s="60"/>
      <c r="E7" s="60"/>
      <c r="F7" s="60"/>
      <c r="G7" s="60"/>
      <c r="H7" s="85"/>
    </row>
    <row r="8" spans="1:8" ht="45.75" customHeight="1" x14ac:dyDescent="0.3">
      <c r="A8" s="221" t="s">
        <v>288</v>
      </c>
      <c r="B8" s="221" t="s">
        <v>125</v>
      </c>
      <c r="C8" s="224" t="s">
        <v>329</v>
      </c>
      <c r="D8" s="224" t="s">
        <v>330</v>
      </c>
      <c r="E8" s="224" t="s">
        <v>255</v>
      </c>
      <c r="F8" s="221" t="s">
        <v>295</v>
      </c>
      <c r="G8" s="224" t="s">
        <v>289</v>
      </c>
      <c r="H8" s="85"/>
    </row>
    <row r="9" spans="1:8" x14ac:dyDescent="0.3">
      <c r="A9" s="254" t="s">
        <v>290</v>
      </c>
      <c r="B9" s="225"/>
      <c r="C9" s="255"/>
      <c r="D9" s="256"/>
      <c r="E9" s="256"/>
      <c r="F9" s="256"/>
      <c r="G9" s="257"/>
      <c r="H9" s="85"/>
    </row>
    <row r="10" spans="1:8" ht="15.75" x14ac:dyDescent="0.3">
      <c r="A10" s="225">
        <v>1</v>
      </c>
      <c r="B10" s="409"/>
      <c r="C10" s="225"/>
      <c r="D10" s="410"/>
      <c r="E10" s="410"/>
      <c r="F10" s="410"/>
      <c r="G10" s="258" t="str">
        <f>IF(ISBLANK(B10),"",G9+C10-D10)</f>
        <v/>
      </c>
      <c r="H10" s="85"/>
    </row>
    <row r="11" spans="1:8" ht="15.75" x14ac:dyDescent="0.3">
      <c r="A11" s="225">
        <v>2</v>
      </c>
      <c r="B11" s="409"/>
      <c r="C11" s="225"/>
      <c r="D11" s="410"/>
      <c r="E11" s="410"/>
      <c r="F11" s="410"/>
      <c r="G11" s="258" t="str">
        <f t="shared" ref="G11:G14" si="0">IF(ISBLANK(B11),"",G10+C11-D11)</f>
        <v/>
      </c>
      <c r="H11" s="85"/>
    </row>
    <row r="12" spans="1:8" ht="15.75" x14ac:dyDescent="0.3">
      <c r="A12" s="225">
        <v>3</v>
      </c>
      <c r="B12" s="409"/>
      <c r="C12" s="225"/>
      <c r="D12" s="410"/>
      <c r="E12" s="410"/>
      <c r="F12" s="410"/>
      <c r="G12" s="258" t="str">
        <f t="shared" si="0"/>
        <v/>
      </c>
      <c r="H12" s="85"/>
    </row>
    <row r="13" spans="1:8" ht="15.75" x14ac:dyDescent="0.3">
      <c r="A13" s="225">
        <v>4</v>
      </c>
      <c r="B13" s="245"/>
      <c r="C13" s="227"/>
      <c r="D13" s="226"/>
      <c r="E13" s="226"/>
      <c r="F13" s="226"/>
      <c r="G13" s="258" t="str">
        <f t="shared" si="0"/>
        <v/>
      </c>
      <c r="H13" s="85"/>
    </row>
    <row r="14" spans="1:8" ht="15.75" x14ac:dyDescent="0.3">
      <c r="A14" s="225">
        <v>5</v>
      </c>
      <c r="B14" s="245"/>
      <c r="C14" s="227"/>
      <c r="D14" s="226"/>
      <c r="E14" s="226"/>
      <c r="F14" s="226"/>
      <c r="G14" s="258" t="str">
        <f t="shared" si="0"/>
        <v/>
      </c>
      <c r="H14" s="85"/>
    </row>
    <row r="15" spans="1:8" ht="15.75" x14ac:dyDescent="0.3">
      <c r="A15" s="225" t="s">
        <v>258</v>
      </c>
      <c r="B15" s="245"/>
      <c r="C15" s="229"/>
      <c r="D15" s="228"/>
      <c r="E15" s="228"/>
      <c r="F15" s="228"/>
      <c r="G15" s="258" t="str">
        <f>IF(ISBLANK(B15),"",#REF!+C15-D15)</f>
        <v/>
      </c>
      <c r="H15" s="85"/>
    </row>
    <row r="16" spans="1:8" x14ac:dyDescent="0.3">
      <c r="A16" s="259" t="s">
        <v>291</v>
      </c>
      <c r="B16" s="260"/>
      <c r="C16" s="261"/>
      <c r="D16" s="262"/>
      <c r="E16" s="262"/>
      <c r="F16" s="263"/>
      <c r="G16" s="264" t="str">
        <f>G15</f>
        <v/>
      </c>
      <c r="H16" s="85"/>
    </row>
    <row r="20" spans="1:10" x14ac:dyDescent="0.3">
      <c r="B20" s="119" t="s">
        <v>93</v>
      </c>
      <c r="F20" s="120"/>
    </row>
    <row r="21" spans="1:10" x14ac:dyDescent="0.3">
      <c r="F21" s="136"/>
      <c r="G21" s="136"/>
      <c r="H21" s="136"/>
      <c r="I21" s="136"/>
      <c r="J21" s="136"/>
    </row>
    <row r="22" spans="1:10" x14ac:dyDescent="0.3">
      <c r="C22" s="121"/>
      <c r="F22" s="121"/>
      <c r="G22" s="136"/>
      <c r="H22" s="136"/>
      <c r="I22" s="136"/>
      <c r="J22" s="136"/>
    </row>
    <row r="23" spans="1:10" x14ac:dyDescent="0.3">
      <c r="A23" s="136"/>
      <c r="C23" s="122" t="s">
        <v>248</v>
      </c>
      <c r="F23" s="118" t="s">
        <v>253</v>
      </c>
      <c r="G23" s="136"/>
      <c r="H23" s="136"/>
      <c r="I23" s="136"/>
      <c r="J23" s="136"/>
    </row>
    <row r="24" spans="1:10" x14ac:dyDescent="0.3">
      <c r="A24" s="136"/>
      <c r="C24" s="123" t="s">
        <v>123</v>
      </c>
      <c r="F24" s="118" t="s">
        <v>249</v>
      </c>
      <c r="G24" s="136"/>
      <c r="H24" s="136"/>
      <c r="I24" s="136"/>
      <c r="J24" s="136"/>
    </row>
    <row r="25" spans="1:10" s="136" customFormat="1" x14ac:dyDescent="0.3">
      <c r="B25" s="118"/>
    </row>
    <row r="26" spans="1:10" s="136" customFormat="1" ht="12.75" x14ac:dyDescent="0.2"/>
    <row r="27" spans="1:10" s="136" customFormat="1" ht="12.75" x14ac:dyDescent="0.2"/>
    <row r="28" spans="1:10" s="136" customFormat="1" ht="12.75" x14ac:dyDescent="0.2"/>
    <row r="29" spans="1:10" s="136" customFormat="1" ht="12.75" x14ac:dyDescent="0.2"/>
  </sheetData>
  <dataValidations count="1">
    <dataValidation allowBlank="1" showInputMessage="1" showErrorMessage="1" prompt="თვე/დღე/წელი" sqref="B10:B15"/>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zoomScale="80" zoomScaleNormal="100" zoomScaleSheetLayoutView="80" workbookViewId="0">
      <selection activeCell="O21" sqref="O21"/>
    </sheetView>
  </sheetViews>
  <sheetFormatPr defaultColWidth="9.140625" defaultRowHeight="15" x14ac:dyDescent="0.3"/>
  <cols>
    <col min="1" max="1" width="53.5703125" style="244" customWidth="1"/>
    <col min="2" max="2" width="10.7109375" style="244" customWidth="1"/>
    <col min="3" max="3" width="12.42578125" style="244" customWidth="1"/>
    <col min="4" max="4" width="10.42578125" style="244" customWidth="1"/>
    <col min="5" max="5" width="13.140625" style="244" customWidth="1"/>
    <col min="6" max="6" width="10.42578125" style="244" customWidth="1"/>
    <col min="7" max="8" width="10.5703125" style="244" customWidth="1"/>
    <col min="9" max="9" width="9.85546875" style="244" customWidth="1"/>
    <col min="10" max="10" width="12.7109375" style="244" customWidth="1"/>
    <col min="11" max="11" width="0.7109375" style="244" customWidth="1"/>
    <col min="12" max="16384" width="9.140625" style="244"/>
  </cols>
  <sheetData>
    <row r="1" spans="1:12" s="243" customFormat="1" x14ac:dyDescent="0.2">
      <c r="A1" s="103" t="s">
        <v>497</v>
      </c>
      <c r="B1" s="108"/>
      <c r="C1" s="108"/>
      <c r="D1" s="108"/>
      <c r="E1" s="108"/>
      <c r="F1" s="61"/>
      <c r="G1" s="61"/>
      <c r="H1" s="61"/>
      <c r="I1" s="482" t="s">
        <v>94</v>
      </c>
      <c r="J1" s="482"/>
      <c r="K1" s="233"/>
    </row>
    <row r="2" spans="1:12" s="243" customFormat="1" x14ac:dyDescent="0.3">
      <c r="A2" s="85" t="s">
        <v>124</v>
      </c>
      <c r="B2" s="108"/>
      <c r="C2" s="108"/>
      <c r="D2" s="108"/>
      <c r="E2" s="108"/>
      <c r="F2" s="105"/>
      <c r="G2" s="61"/>
      <c r="H2" s="61"/>
      <c r="I2" s="480" t="str">
        <f>'ფორმა N1'!M2</f>
        <v>12.08-03.10.2022</v>
      </c>
      <c r="J2" s="481"/>
      <c r="K2" s="233"/>
    </row>
    <row r="3" spans="1:12" s="243" customFormat="1" x14ac:dyDescent="0.2">
      <c r="A3" s="108"/>
      <c r="B3" s="108"/>
      <c r="C3" s="108"/>
      <c r="D3" s="108"/>
      <c r="E3" s="108"/>
      <c r="F3" s="105"/>
      <c r="G3" s="61"/>
      <c r="H3" s="61"/>
      <c r="I3" s="106"/>
      <c r="J3" s="82"/>
      <c r="K3" s="233"/>
    </row>
    <row r="4" spans="1:12" s="2" customFormat="1" x14ac:dyDescent="0.3">
      <c r="A4" s="60" t="str">
        <f>'ფორმა N2'!A4</f>
        <v>ანგარიშვალდებული პირის დასახელება:</v>
      </c>
      <c r="B4" s="60"/>
      <c r="C4" s="60"/>
      <c r="D4" s="60"/>
      <c r="E4" s="60"/>
      <c r="F4" s="60"/>
      <c r="G4" s="60"/>
      <c r="H4" s="60"/>
      <c r="I4" s="98"/>
      <c r="J4" s="60"/>
      <c r="K4" s="85"/>
      <c r="L4" s="243"/>
    </row>
    <row r="5" spans="1:12" s="2" customFormat="1" x14ac:dyDescent="0.3">
      <c r="A5" s="93" t="str">
        <f>'ფორმა N1'!D4</f>
        <v>მპგ ,,ქართული ოცნება დემოკრატიული საქართველო"</v>
      </c>
      <c r="B5" s="1"/>
      <c r="C5" s="1"/>
      <c r="D5" s="1"/>
      <c r="E5" s="1"/>
      <c r="F5" s="1"/>
      <c r="G5" s="1"/>
      <c r="H5" s="1"/>
      <c r="I5" s="100"/>
      <c r="J5" s="1"/>
      <c r="K5" s="85"/>
    </row>
    <row r="6" spans="1:12" s="243" customFormat="1" ht="13.5" x14ac:dyDescent="0.2">
      <c r="A6" s="107"/>
      <c r="B6" s="108"/>
      <c r="C6" s="108"/>
      <c r="D6" s="108"/>
      <c r="E6" s="108"/>
      <c r="F6" s="108"/>
      <c r="G6" s="108"/>
      <c r="H6" s="108"/>
      <c r="I6" s="108"/>
      <c r="J6" s="108"/>
      <c r="K6" s="233"/>
    </row>
    <row r="7" spans="1:12" ht="45" x14ac:dyDescent="0.3">
      <c r="A7" s="247"/>
      <c r="B7" s="529" t="s">
        <v>204</v>
      </c>
      <c r="C7" s="529"/>
      <c r="D7" s="529" t="s">
        <v>272</v>
      </c>
      <c r="E7" s="529"/>
      <c r="F7" s="529" t="s">
        <v>273</v>
      </c>
      <c r="G7" s="529"/>
      <c r="H7" s="248" t="s">
        <v>259</v>
      </c>
      <c r="I7" s="529" t="s">
        <v>207</v>
      </c>
      <c r="J7" s="529"/>
      <c r="K7" s="249"/>
    </row>
    <row r="8" spans="1:12" x14ac:dyDescent="0.3">
      <c r="A8" s="236" t="s">
        <v>99</v>
      </c>
      <c r="B8" s="250" t="s">
        <v>206</v>
      </c>
      <c r="C8" s="235" t="s">
        <v>205</v>
      </c>
      <c r="D8" s="250" t="s">
        <v>206</v>
      </c>
      <c r="E8" s="235" t="s">
        <v>205</v>
      </c>
      <c r="F8" s="250" t="s">
        <v>206</v>
      </c>
      <c r="G8" s="235" t="s">
        <v>205</v>
      </c>
      <c r="H8" s="235" t="s">
        <v>205</v>
      </c>
      <c r="I8" s="250" t="s">
        <v>206</v>
      </c>
      <c r="J8" s="235" t="s">
        <v>205</v>
      </c>
      <c r="K8" s="249"/>
    </row>
    <row r="9" spans="1:12" x14ac:dyDescent="0.3">
      <c r="A9" s="251" t="s">
        <v>100</v>
      </c>
      <c r="B9" s="64">
        <f>SUM(B10,B14,B17)</f>
        <v>7350</v>
      </c>
      <c r="C9" s="64">
        <f>SUM(C10,C14,C17)</f>
        <v>890863</v>
      </c>
      <c r="D9" s="64">
        <f t="shared" ref="D9:J9" si="0">SUM(D10,D14,D17)</f>
        <v>0</v>
      </c>
      <c r="E9" s="64">
        <f>SUM(E10,E14,E17)</f>
        <v>0</v>
      </c>
      <c r="F9" s="64">
        <f t="shared" si="0"/>
        <v>0</v>
      </c>
      <c r="G9" s="64">
        <f>SUM(G10,G14,G17)</f>
        <v>0</v>
      </c>
      <c r="H9" s="64">
        <f>SUM(H10,H14,H17)</f>
        <v>0</v>
      </c>
      <c r="I9" s="64">
        <f>SUM(I10,I14,I17)</f>
        <v>7350</v>
      </c>
      <c r="J9" s="64">
        <f t="shared" si="0"/>
        <v>890863</v>
      </c>
      <c r="K9" s="249"/>
    </row>
    <row r="10" spans="1:12" x14ac:dyDescent="0.3">
      <c r="A10" s="252" t="s">
        <v>101</v>
      </c>
      <c r="B10" s="247">
        <f>SUM(B11:B13)</f>
        <v>0</v>
      </c>
      <c r="C10" s="247">
        <f>SUM(C11:C13)</f>
        <v>0</v>
      </c>
      <c r="D10" s="247">
        <f t="shared" ref="D10:J10" si="1">SUM(D11:D13)</f>
        <v>0</v>
      </c>
      <c r="E10" s="247">
        <f>SUM(E11:E13)</f>
        <v>0</v>
      </c>
      <c r="F10" s="247">
        <f t="shared" si="1"/>
        <v>0</v>
      </c>
      <c r="G10" s="247">
        <f>SUM(G11:G13)</f>
        <v>0</v>
      </c>
      <c r="H10" s="247">
        <f>SUM(H11:H13)</f>
        <v>0</v>
      </c>
      <c r="I10" s="247">
        <f>SUM(I11:I13)</f>
        <v>0</v>
      </c>
      <c r="J10" s="247">
        <f t="shared" si="1"/>
        <v>0</v>
      </c>
      <c r="K10" s="249"/>
    </row>
    <row r="11" spans="1:12" x14ac:dyDescent="0.3">
      <c r="A11" s="252" t="s">
        <v>102</v>
      </c>
      <c r="B11" s="238"/>
      <c r="C11" s="238"/>
      <c r="D11" s="238"/>
      <c r="E11" s="238"/>
      <c r="F11" s="238"/>
      <c r="G11" s="238"/>
      <c r="H11" s="238"/>
      <c r="I11" s="238"/>
      <c r="J11" s="238"/>
      <c r="K11" s="249"/>
    </row>
    <row r="12" spans="1:12" x14ac:dyDescent="0.3">
      <c r="A12" s="252" t="s">
        <v>103</v>
      </c>
      <c r="B12" s="238"/>
      <c r="C12" s="238"/>
      <c r="D12" s="238"/>
      <c r="E12" s="238"/>
      <c r="F12" s="238"/>
      <c r="G12" s="238"/>
      <c r="H12" s="238"/>
      <c r="I12" s="238"/>
      <c r="J12" s="238"/>
      <c r="K12" s="249"/>
    </row>
    <row r="13" spans="1:12" x14ac:dyDescent="0.3">
      <c r="A13" s="252" t="s">
        <v>104</v>
      </c>
      <c r="B13" s="238"/>
      <c r="C13" s="238"/>
      <c r="D13" s="238"/>
      <c r="E13" s="238"/>
      <c r="F13" s="238"/>
      <c r="G13" s="238"/>
      <c r="H13" s="238"/>
      <c r="I13" s="238"/>
      <c r="J13" s="238"/>
      <c r="K13" s="249"/>
    </row>
    <row r="14" spans="1:12" x14ac:dyDescent="0.3">
      <c r="A14" s="252" t="s">
        <v>105</v>
      </c>
      <c r="B14" s="247">
        <f>SUM(B15:B16)</f>
        <v>7348</v>
      </c>
      <c r="C14" s="424">
        <f>SUM(C15:C16)</f>
        <v>865466</v>
      </c>
      <c r="D14" s="247">
        <f t="shared" ref="D14:J14" si="2">SUM(D15:D16)</f>
        <v>0</v>
      </c>
      <c r="E14" s="247">
        <f>SUM(E15:E16)</f>
        <v>0</v>
      </c>
      <c r="F14" s="247">
        <f t="shared" si="2"/>
        <v>0</v>
      </c>
      <c r="G14" s="247">
        <f>SUM(G15:G16)</f>
        <v>0</v>
      </c>
      <c r="H14" s="247">
        <f>SUM(H15:H16)</f>
        <v>0</v>
      </c>
      <c r="I14" s="247">
        <f>SUM(I15:I16)</f>
        <v>7348</v>
      </c>
      <c r="J14" s="424">
        <f t="shared" si="2"/>
        <v>865466</v>
      </c>
      <c r="K14" s="249"/>
    </row>
    <row r="15" spans="1:12" x14ac:dyDescent="0.3">
      <c r="A15" s="252" t="s">
        <v>106</v>
      </c>
      <c r="B15" s="238">
        <v>11</v>
      </c>
      <c r="C15" s="238">
        <v>53175</v>
      </c>
      <c r="D15" s="238"/>
      <c r="E15" s="238"/>
      <c r="F15" s="238"/>
      <c r="G15" s="238"/>
      <c r="H15" s="238">
        <v>0</v>
      </c>
      <c r="I15" s="238">
        <f>B15+D15-F15</f>
        <v>11</v>
      </c>
      <c r="J15" s="238">
        <f>C15+E15-G15-H15</f>
        <v>53175</v>
      </c>
      <c r="K15" s="249"/>
    </row>
    <row r="16" spans="1:12" x14ac:dyDescent="0.3">
      <c r="A16" s="252" t="s">
        <v>107</v>
      </c>
      <c r="B16" s="411">
        <v>7337</v>
      </c>
      <c r="C16" s="411">
        <v>812291</v>
      </c>
      <c r="D16" s="238">
        <v>0</v>
      </c>
      <c r="E16" s="238">
        <v>0</v>
      </c>
      <c r="F16" s="238"/>
      <c r="G16" s="238"/>
      <c r="H16" s="238"/>
      <c r="I16" s="238">
        <f>B16+D16-F16</f>
        <v>7337</v>
      </c>
      <c r="J16" s="412">
        <f>C16+E16-G16-H16</f>
        <v>812291</v>
      </c>
      <c r="K16" s="249"/>
    </row>
    <row r="17" spans="1:11" x14ac:dyDescent="0.3">
      <c r="A17" s="252" t="s">
        <v>108</v>
      </c>
      <c r="B17" s="247">
        <f>SUM(B18:B19,B22,B23)</f>
        <v>2</v>
      </c>
      <c r="C17" s="247">
        <f>SUM(C18:C19,C22,C23)</f>
        <v>25397</v>
      </c>
      <c r="D17" s="247">
        <f t="shared" ref="D17:J17" si="3">SUM(D18:D19,D22,D23)</f>
        <v>0</v>
      </c>
      <c r="E17" s="247">
        <f>SUM(E18:E19,E22,E23)</f>
        <v>0</v>
      </c>
      <c r="F17" s="247">
        <f t="shared" si="3"/>
        <v>0</v>
      </c>
      <c r="G17" s="247">
        <f>SUM(G18:G19,G22,G23)</f>
        <v>0</v>
      </c>
      <c r="H17" s="247">
        <f>SUM(H18:H19,H22,H23)</f>
        <v>0</v>
      </c>
      <c r="I17" s="247">
        <f>SUM(I18:I19,I22,I23)</f>
        <v>2</v>
      </c>
      <c r="J17" s="247">
        <f t="shared" si="3"/>
        <v>25397</v>
      </c>
      <c r="K17" s="249"/>
    </row>
    <row r="18" spans="1:11" x14ac:dyDescent="0.3">
      <c r="A18" s="252" t="s">
        <v>109</v>
      </c>
      <c r="B18" s="238"/>
      <c r="C18" s="238"/>
      <c r="D18" s="238"/>
      <c r="E18" s="238"/>
      <c r="F18" s="238"/>
      <c r="G18" s="238"/>
      <c r="H18" s="238"/>
      <c r="I18" s="238"/>
      <c r="J18" s="238"/>
      <c r="K18" s="249"/>
    </row>
    <row r="19" spans="1:11" x14ac:dyDescent="0.3">
      <c r="A19" s="252" t="s">
        <v>110</v>
      </c>
      <c r="B19" s="247">
        <f>SUM(B20:B21)</f>
        <v>2</v>
      </c>
      <c r="C19" s="247">
        <f>SUM(C20:C21)</f>
        <v>25397</v>
      </c>
      <c r="D19" s="247">
        <f t="shared" ref="D19:J19" si="4">SUM(D20:D21)</f>
        <v>0</v>
      </c>
      <c r="E19" s="247">
        <f>SUM(E20:E21)</f>
        <v>0</v>
      </c>
      <c r="F19" s="247">
        <f t="shared" si="4"/>
        <v>0</v>
      </c>
      <c r="G19" s="247">
        <f>SUM(G20:G21)</f>
        <v>0</v>
      </c>
      <c r="H19" s="247">
        <f>SUM(H20:H21)</f>
        <v>0</v>
      </c>
      <c r="I19" s="247">
        <f>SUM(I20:I21)</f>
        <v>2</v>
      </c>
      <c r="J19" s="247">
        <f t="shared" si="4"/>
        <v>25397</v>
      </c>
      <c r="K19" s="249"/>
    </row>
    <row r="20" spans="1:11" x14ac:dyDescent="0.3">
      <c r="A20" s="252" t="s">
        <v>111</v>
      </c>
      <c r="B20" s="238"/>
      <c r="C20" s="238"/>
      <c r="D20" s="238"/>
      <c r="E20" s="238"/>
      <c r="F20" s="238"/>
      <c r="G20" s="238"/>
      <c r="H20" s="238"/>
      <c r="I20" s="238"/>
      <c r="J20" s="238"/>
      <c r="K20" s="249"/>
    </row>
    <row r="21" spans="1:11" x14ac:dyDescent="0.3">
      <c r="A21" s="252" t="s">
        <v>112</v>
      </c>
      <c r="B21" s="238">
        <v>2</v>
      </c>
      <c r="C21" s="238">
        <v>25397</v>
      </c>
      <c r="D21" s="238"/>
      <c r="E21" s="238"/>
      <c r="F21" s="238"/>
      <c r="G21" s="238"/>
      <c r="H21" s="238"/>
      <c r="I21" s="238">
        <v>2</v>
      </c>
      <c r="J21" s="238">
        <v>25397</v>
      </c>
      <c r="K21" s="249"/>
    </row>
    <row r="22" spans="1:11" x14ac:dyDescent="0.3">
      <c r="A22" s="252" t="s">
        <v>113</v>
      </c>
      <c r="B22" s="238"/>
      <c r="C22" s="238"/>
      <c r="D22" s="238"/>
      <c r="E22" s="238"/>
      <c r="F22" s="238"/>
      <c r="G22" s="238"/>
      <c r="H22" s="238"/>
      <c r="I22" s="238"/>
      <c r="J22" s="238"/>
      <c r="K22" s="249"/>
    </row>
    <row r="23" spans="1:11" x14ac:dyDescent="0.3">
      <c r="A23" s="252" t="s">
        <v>114</v>
      </c>
      <c r="B23" s="238"/>
      <c r="C23" s="238"/>
      <c r="D23" s="238"/>
      <c r="E23" s="238"/>
      <c r="F23" s="238"/>
      <c r="G23" s="238"/>
      <c r="H23" s="238"/>
      <c r="I23" s="238"/>
      <c r="J23" s="238"/>
      <c r="K23" s="249"/>
    </row>
    <row r="24" spans="1:11" x14ac:dyDescent="0.3">
      <c r="A24" s="251" t="s">
        <v>115</v>
      </c>
      <c r="B24" s="64">
        <f>SUM(B25:B31)</f>
        <v>7810</v>
      </c>
      <c r="C24" s="64">
        <f t="shared" ref="C24:J24" si="5">SUM(C25:C31)</f>
        <v>20757.57</v>
      </c>
      <c r="D24" s="64">
        <f t="shared" si="5"/>
        <v>0</v>
      </c>
      <c r="E24" s="64">
        <f t="shared" si="5"/>
        <v>0</v>
      </c>
      <c r="F24" s="64">
        <f t="shared" si="5"/>
        <v>810</v>
      </c>
      <c r="G24" s="64">
        <f t="shared" si="5"/>
        <v>2152.83</v>
      </c>
      <c r="H24" s="64">
        <f t="shared" si="5"/>
        <v>0</v>
      </c>
      <c r="I24" s="64">
        <f t="shared" si="5"/>
        <v>7000</v>
      </c>
      <c r="J24" s="64">
        <f t="shared" si="5"/>
        <v>18604.739999999998</v>
      </c>
      <c r="K24" s="249"/>
    </row>
    <row r="25" spans="1:11" x14ac:dyDescent="0.3">
      <c r="A25" s="252" t="s">
        <v>513</v>
      </c>
      <c r="B25" s="238"/>
      <c r="C25" s="238"/>
      <c r="D25" s="238"/>
      <c r="E25" s="238"/>
      <c r="F25" s="238"/>
      <c r="G25" s="238"/>
      <c r="H25" s="238"/>
      <c r="I25" s="238"/>
      <c r="J25" s="238"/>
      <c r="K25" s="249"/>
    </row>
    <row r="26" spans="1:11" x14ac:dyDescent="0.3">
      <c r="A26" s="252" t="s">
        <v>239</v>
      </c>
      <c r="B26" s="238"/>
      <c r="C26" s="238"/>
      <c r="D26" s="238"/>
      <c r="E26" s="238"/>
      <c r="F26" s="238"/>
      <c r="G26" s="238"/>
      <c r="H26" s="238"/>
      <c r="I26" s="238"/>
      <c r="J26" s="238"/>
      <c r="K26" s="249"/>
    </row>
    <row r="27" spans="1:11" x14ac:dyDescent="0.3">
      <c r="A27" s="252" t="s">
        <v>240</v>
      </c>
      <c r="B27" s="238"/>
      <c r="C27" s="238"/>
      <c r="D27" s="238"/>
      <c r="E27" s="238"/>
      <c r="F27" s="238"/>
      <c r="G27" s="238"/>
      <c r="H27" s="238"/>
      <c r="I27" s="238"/>
      <c r="J27" s="238"/>
      <c r="K27" s="249"/>
    </row>
    <row r="28" spans="1:11" x14ac:dyDescent="0.3">
      <c r="A28" s="252" t="s">
        <v>241</v>
      </c>
      <c r="B28" s="238"/>
      <c r="C28" s="238"/>
      <c r="D28" s="238"/>
      <c r="E28" s="238"/>
      <c r="F28" s="238"/>
      <c r="G28" s="238"/>
      <c r="H28" s="238"/>
      <c r="I28" s="238"/>
      <c r="J28" s="238"/>
      <c r="K28" s="249"/>
    </row>
    <row r="29" spans="1:11" x14ac:dyDescent="0.3">
      <c r="A29" s="252" t="s">
        <v>242</v>
      </c>
      <c r="B29" s="238"/>
      <c r="C29" s="238"/>
      <c r="D29" s="238"/>
      <c r="E29" s="238"/>
      <c r="F29" s="238"/>
      <c r="G29" s="238"/>
      <c r="H29" s="238"/>
      <c r="I29" s="238"/>
      <c r="J29" s="238"/>
      <c r="K29" s="249"/>
    </row>
    <row r="30" spans="1:11" x14ac:dyDescent="0.3">
      <c r="A30" s="252" t="s">
        <v>243</v>
      </c>
      <c r="B30" s="238"/>
      <c r="C30" s="238"/>
      <c r="D30" s="238"/>
      <c r="E30" s="238"/>
      <c r="F30" s="238"/>
      <c r="G30" s="238"/>
      <c r="H30" s="238"/>
      <c r="I30" s="238"/>
      <c r="J30" s="238"/>
      <c r="K30" s="249"/>
    </row>
    <row r="31" spans="1:11" x14ac:dyDescent="0.3">
      <c r="A31" s="252" t="s">
        <v>244</v>
      </c>
      <c r="B31" s="238">
        <v>7810</v>
      </c>
      <c r="C31" s="412">
        <v>20757.57</v>
      </c>
      <c r="D31" s="412">
        <v>0</v>
      </c>
      <c r="E31" s="412">
        <v>0</v>
      </c>
      <c r="F31" s="412">
        <f>710+100</f>
        <v>810</v>
      </c>
      <c r="G31" s="412">
        <f>1887.05+265.78</f>
        <v>2152.83</v>
      </c>
      <c r="H31" s="412"/>
      <c r="I31" s="412">
        <f>B31+D31-F31</f>
        <v>7000</v>
      </c>
      <c r="J31" s="412">
        <f>C31+E31-G31-H31</f>
        <v>18604.739999999998</v>
      </c>
      <c r="K31" s="249"/>
    </row>
    <row r="32" spans="1:11" x14ac:dyDescent="0.3">
      <c r="A32" s="251" t="s">
        <v>116</v>
      </c>
      <c r="B32" s="64">
        <f>SUM(B33:B35)</f>
        <v>0</v>
      </c>
      <c r="C32" s="64">
        <f>SUM(C33:C35)</f>
        <v>0</v>
      </c>
      <c r="D32" s="64">
        <f t="shared" ref="D32:J32" si="6">SUM(D33:D35)</f>
        <v>0</v>
      </c>
      <c r="E32" s="64">
        <f>SUM(E33:E35)</f>
        <v>0</v>
      </c>
      <c r="F32" s="64">
        <f t="shared" si="6"/>
        <v>0</v>
      </c>
      <c r="G32" s="64">
        <f>SUM(G33:G35)</f>
        <v>0</v>
      </c>
      <c r="H32" s="64">
        <f>SUM(H33:H35)</f>
        <v>0</v>
      </c>
      <c r="I32" s="64">
        <f>SUM(I33:I35)</f>
        <v>0</v>
      </c>
      <c r="J32" s="64">
        <f t="shared" si="6"/>
        <v>0</v>
      </c>
      <c r="K32" s="249"/>
    </row>
    <row r="33" spans="1:11" x14ac:dyDescent="0.3">
      <c r="A33" s="252" t="s">
        <v>245</v>
      </c>
      <c r="B33" s="238"/>
      <c r="C33" s="238"/>
      <c r="D33" s="238"/>
      <c r="E33" s="238"/>
      <c r="F33" s="238"/>
      <c r="G33" s="238"/>
      <c r="H33" s="238"/>
      <c r="I33" s="238"/>
      <c r="J33" s="238"/>
      <c r="K33" s="249"/>
    </row>
    <row r="34" spans="1:11" x14ac:dyDescent="0.3">
      <c r="A34" s="252" t="s">
        <v>246</v>
      </c>
      <c r="B34" s="238"/>
      <c r="C34" s="238"/>
      <c r="D34" s="238"/>
      <c r="E34" s="238"/>
      <c r="F34" s="238"/>
      <c r="G34" s="238"/>
      <c r="H34" s="238"/>
      <c r="I34" s="238"/>
      <c r="J34" s="238"/>
      <c r="K34" s="249"/>
    </row>
    <row r="35" spans="1:11" x14ac:dyDescent="0.3">
      <c r="A35" s="252" t="s">
        <v>247</v>
      </c>
      <c r="B35" s="238"/>
      <c r="C35" s="238"/>
      <c r="D35" s="238"/>
      <c r="E35" s="238"/>
      <c r="F35" s="238"/>
      <c r="G35" s="238"/>
      <c r="H35" s="238"/>
      <c r="I35" s="238"/>
      <c r="J35" s="238"/>
      <c r="K35" s="249"/>
    </row>
    <row r="36" spans="1:11" x14ac:dyDescent="0.3">
      <c r="A36" s="251" t="s">
        <v>117</v>
      </c>
      <c r="B36" s="64">
        <f t="shared" ref="B36:J36" si="7">SUM(B37:B39,B42)</f>
        <v>0</v>
      </c>
      <c r="C36" s="64">
        <f t="shared" si="7"/>
        <v>0</v>
      </c>
      <c r="D36" s="64">
        <f t="shared" si="7"/>
        <v>0</v>
      </c>
      <c r="E36" s="64">
        <f t="shared" si="7"/>
        <v>0</v>
      </c>
      <c r="F36" s="64">
        <f t="shared" si="7"/>
        <v>0</v>
      </c>
      <c r="G36" s="64">
        <f t="shared" si="7"/>
        <v>0</v>
      </c>
      <c r="H36" s="64">
        <f t="shared" si="7"/>
        <v>0</v>
      </c>
      <c r="I36" s="64">
        <f t="shared" si="7"/>
        <v>0</v>
      </c>
      <c r="J36" s="64">
        <f t="shared" si="7"/>
        <v>0</v>
      </c>
      <c r="K36" s="249"/>
    </row>
    <row r="37" spans="1:11" x14ac:dyDescent="0.3">
      <c r="A37" s="252" t="s">
        <v>118</v>
      </c>
      <c r="B37" s="238"/>
      <c r="C37" s="238"/>
      <c r="D37" s="238"/>
      <c r="E37" s="238"/>
      <c r="F37" s="238"/>
      <c r="G37" s="238"/>
      <c r="H37" s="238"/>
      <c r="I37" s="238"/>
      <c r="J37" s="238"/>
      <c r="K37" s="249"/>
    </row>
    <row r="38" spans="1:11" x14ac:dyDescent="0.3">
      <c r="A38" s="252" t="s">
        <v>119</v>
      </c>
      <c r="B38" s="238"/>
      <c r="C38" s="238"/>
      <c r="D38" s="238"/>
      <c r="E38" s="238"/>
      <c r="F38" s="238"/>
      <c r="G38" s="238"/>
      <c r="H38" s="238"/>
      <c r="I38" s="238"/>
      <c r="J38" s="238"/>
      <c r="K38" s="249"/>
    </row>
    <row r="39" spans="1:11" x14ac:dyDescent="0.3">
      <c r="A39" s="252" t="s">
        <v>120</v>
      </c>
      <c r="B39" s="247">
        <f t="shared" ref="B39:J39" si="8">SUM(B40:B41)</f>
        <v>0</v>
      </c>
      <c r="C39" s="247">
        <f t="shared" si="8"/>
        <v>0</v>
      </c>
      <c r="D39" s="247">
        <f t="shared" si="8"/>
        <v>0</v>
      </c>
      <c r="E39" s="247">
        <f t="shared" si="8"/>
        <v>0</v>
      </c>
      <c r="F39" s="247">
        <f t="shared" si="8"/>
        <v>0</v>
      </c>
      <c r="G39" s="247">
        <f t="shared" si="8"/>
        <v>0</v>
      </c>
      <c r="H39" s="247">
        <f t="shared" si="8"/>
        <v>0</v>
      </c>
      <c r="I39" s="247">
        <f t="shared" si="8"/>
        <v>0</v>
      </c>
      <c r="J39" s="247">
        <f t="shared" si="8"/>
        <v>0</v>
      </c>
      <c r="K39" s="249"/>
    </row>
    <row r="40" spans="1:11" ht="30" x14ac:dyDescent="0.3">
      <c r="A40" s="252" t="s">
        <v>373</v>
      </c>
      <c r="B40" s="238"/>
      <c r="C40" s="238"/>
      <c r="D40" s="238"/>
      <c r="E40" s="238"/>
      <c r="F40" s="238"/>
      <c r="G40" s="238"/>
      <c r="H40" s="238"/>
      <c r="I40" s="238"/>
      <c r="J40" s="238"/>
      <c r="K40" s="249"/>
    </row>
    <row r="41" spans="1:11" x14ac:dyDescent="0.3">
      <c r="A41" s="252" t="s">
        <v>121</v>
      </c>
      <c r="B41" s="238"/>
      <c r="C41" s="238"/>
      <c r="D41" s="238"/>
      <c r="E41" s="238"/>
      <c r="F41" s="238"/>
      <c r="G41" s="238"/>
      <c r="H41" s="238"/>
      <c r="I41" s="238"/>
      <c r="J41" s="238"/>
      <c r="K41" s="249"/>
    </row>
    <row r="42" spans="1:11" x14ac:dyDescent="0.3">
      <c r="A42" s="252" t="s">
        <v>122</v>
      </c>
      <c r="B42" s="238"/>
      <c r="C42" s="238"/>
      <c r="D42" s="238"/>
      <c r="E42" s="238"/>
      <c r="F42" s="238"/>
      <c r="G42" s="238"/>
      <c r="H42" s="238"/>
      <c r="I42" s="238"/>
      <c r="J42" s="238"/>
      <c r="K42" s="249"/>
    </row>
    <row r="43" spans="1:11" x14ac:dyDescent="0.3">
      <c r="A43" s="253"/>
      <c r="B43" s="253"/>
      <c r="C43" s="253"/>
      <c r="D43" s="253"/>
      <c r="E43" s="253"/>
      <c r="F43" s="253"/>
      <c r="G43" s="253"/>
      <c r="H43" s="253"/>
      <c r="I43" s="253"/>
      <c r="J43" s="253"/>
    </row>
    <row r="44" spans="1:11" s="243" customFormat="1" ht="12.75" x14ac:dyDescent="0.2"/>
    <row r="45" spans="1:11" s="243" customFormat="1" x14ac:dyDescent="0.3">
      <c r="A45" s="244"/>
    </row>
    <row r="46" spans="1:11" s="2" customFormat="1" x14ac:dyDescent="0.3">
      <c r="A46" s="58" t="s">
        <v>93</v>
      </c>
      <c r="D46" s="5"/>
    </row>
    <row r="47" spans="1:11" s="2" customFormat="1" x14ac:dyDescent="0.3">
      <c r="D47" s="211"/>
      <c r="E47" s="211"/>
      <c r="F47" s="211"/>
      <c r="G47" s="211"/>
      <c r="I47" s="211"/>
    </row>
    <row r="48" spans="1:11" s="2" customFormat="1" x14ac:dyDescent="0.3">
      <c r="B48" s="57"/>
      <c r="C48" s="57"/>
      <c r="F48" s="57"/>
      <c r="G48" s="246"/>
      <c r="H48" s="57"/>
      <c r="I48" s="211"/>
      <c r="J48" s="211"/>
    </row>
    <row r="49" spans="1:10" s="2" customFormat="1" x14ac:dyDescent="0.3">
      <c r="B49" s="56" t="s">
        <v>248</v>
      </c>
      <c r="F49" s="2" t="s">
        <v>253</v>
      </c>
      <c r="G49" s="211"/>
      <c r="I49" s="211"/>
      <c r="J49" s="211"/>
    </row>
    <row r="50" spans="1:10" s="2" customFormat="1" x14ac:dyDescent="0.3">
      <c r="B50" s="53" t="s">
        <v>123</v>
      </c>
      <c r="F50" s="2" t="s">
        <v>249</v>
      </c>
      <c r="G50" s="211"/>
      <c r="I50" s="211"/>
      <c r="J50" s="211"/>
    </row>
    <row r="51" spans="1:10" s="211" customFormat="1" x14ac:dyDescent="0.3">
      <c r="A51" s="2"/>
      <c r="B51" s="244"/>
      <c r="H51" s="244"/>
    </row>
    <row r="52" spans="1:10" s="2" customFormat="1" x14ac:dyDescent="0.3">
      <c r="A52" s="11"/>
      <c r="B52" s="11"/>
      <c r="C52" s="11"/>
    </row>
    <row r="53" spans="1:10" x14ac:dyDescent="0.3">
      <c r="A53" s="253"/>
      <c r="B53" s="253"/>
      <c r="C53" s="253"/>
      <c r="D53" s="253"/>
      <c r="E53" s="253"/>
      <c r="F53" s="253"/>
      <c r="G53" s="253"/>
      <c r="H53" s="253"/>
      <c r="I53" s="253"/>
      <c r="J53" s="253"/>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5"/>
  <sheetViews>
    <sheetView showGridLines="0" view="pageBreakPreview" zoomScaleNormal="100" zoomScaleSheetLayoutView="100" workbookViewId="0">
      <selection activeCell="C2" sqref="C2:D2"/>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5" customWidth="1"/>
    <col min="6" max="16384" width="9.140625" style="2"/>
  </cols>
  <sheetData>
    <row r="1" spans="1:5" x14ac:dyDescent="0.3">
      <c r="A1" s="59" t="s">
        <v>479</v>
      </c>
      <c r="B1" s="60"/>
      <c r="C1" s="482" t="s">
        <v>94</v>
      </c>
      <c r="D1" s="482"/>
      <c r="E1" s="88"/>
    </row>
    <row r="2" spans="1:5" x14ac:dyDescent="0.3">
      <c r="A2" s="60" t="s">
        <v>124</v>
      </c>
      <c r="B2" s="60"/>
      <c r="C2" s="480" t="s">
        <v>1100</v>
      </c>
      <c r="D2" s="481"/>
      <c r="E2" s="88"/>
    </row>
    <row r="3" spans="1:5" x14ac:dyDescent="0.3">
      <c r="A3" s="59"/>
      <c r="B3" s="60"/>
      <c r="C3" s="82"/>
      <c r="D3" s="82"/>
      <c r="E3" s="88"/>
    </row>
    <row r="4" spans="1:5" x14ac:dyDescent="0.3">
      <c r="A4" s="60" t="s">
        <v>254</v>
      </c>
      <c r="B4" s="83"/>
      <c r="C4" s="84"/>
      <c r="D4" s="60"/>
      <c r="E4" s="88"/>
    </row>
    <row r="5" spans="1:5" x14ac:dyDescent="0.3">
      <c r="A5" s="93" t="str">
        <f>'ფორმა N1'!D4</f>
        <v>მპგ ,,ქართული ოცნება დემოკრატიული საქართველო"</v>
      </c>
      <c r="E5" s="88"/>
    </row>
    <row r="6" spans="1:5" x14ac:dyDescent="0.3">
      <c r="A6" s="85"/>
      <c r="B6" s="85"/>
      <c r="C6" s="85"/>
      <c r="D6" s="85"/>
      <c r="E6" s="88"/>
    </row>
    <row r="7" spans="1:5" x14ac:dyDescent="0.3">
      <c r="A7" s="60"/>
      <c r="B7" s="60"/>
      <c r="C7" s="60"/>
      <c r="D7" s="60"/>
      <c r="E7" s="88"/>
    </row>
    <row r="8" spans="1:5" s="6" customFormat="1" ht="39" customHeight="1" x14ac:dyDescent="0.3">
      <c r="A8" s="86" t="s">
        <v>64</v>
      </c>
      <c r="B8" s="62" t="s">
        <v>230</v>
      </c>
      <c r="C8" s="62" t="s">
        <v>66</v>
      </c>
      <c r="D8" s="62" t="s">
        <v>67</v>
      </c>
      <c r="E8" s="88"/>
    </row>
    <row r="9" spans="1:5" s="7" customFormat="1" ht="16.5" customHeight="1" x14ac:dyDescent="0.3">
      <c r="A9" s="139">
        <v>1</v>
      </c>
      <c r="B9" s="139" t="s">
        <v>65</v>
      </c>
      <c r="C9" s="67">
        <f>SUM(C10,C26)</f>
        <v>0</v>
      </c>
      <c r="D9" s="67">
        <f>SUM(D10,D26)</f>
        <v>0</v>
      </c>
      <c r="E9" s="88"/>
    </row>
    <row r="10" spans="1:5" s="7" customFormat="1" ht="16.5" customHeight="1" x14ac:dyDescent="0.3">
      <c r="A10" s="69">
        <v>1.1000000000000001</v>
      </c>
      <c r="B10" s="69" t="s">
        <v>69</v>
      </c>
      <c r="C10" s="67">
        <f>SUM(C11,C12,C16,C19,C25)</f>
        <v>0</v>
      </c>
      <c r="D10" s="67">
        <f>SUM(D11,D12,D16,D19,D24,D25)</f>
        <v>0</v>
      </c>
      <c r="E10" s="88"/>
    </row>
    <row r="11" spans="1:5" s="9" customFormat="1" ht="16.5" customHeight="1" x14ac:dyDescent="0.3">
      <c r="A11" s="70" t="s">
        <v>30</v>
      </c>
      <c r="B11" s="70" t="s">
        <v>68</v>
      </c>
      <c r="C11" s="8"/>
      <c r="D11" s="8"/>
      <c r="E11" s="88"/>
    </row>
    <row r="12" spans="1:5" s="10" customFormat="1" ht="16.5" customHeight="1" x14ac:dyDescent="0.3">
      <c r="A12" s="70" t="s">
        <v>31</v>
      </c>
      <c r="B12" s="70" t="s">
        <v>283</v>
      </c>
      <c r="C12" s="87">
        <f>SUM(C13:C15)</f>
        <v>0</v>
      </c>
      <c r="D12" s="87">
        <f>SUM(D13:D15)</f>
        <v>0</v>
      </c>
      <c r="E12" s="88"/>
    </row>
    <row r="13" spans="1:5" s="3" customFormat="1" ht="16.5" customHeight="1" x14ac:dyDescent="0.3">
      <c r="A13" s="79" t="s">
        <v>70</v>
      </c>
      <c r="B13" s="79" t="s">
        <v>286</v>
      </c>
      <c r="C13" s="8"/>
      <c r="D13" s="8"/>
      <c r="E13" s="88"/>
    </row>
    <row r="14" spans="1:5" s="3" customFormat="1" ht="16.5" customHeight="1" x14ac:dyDescent="0.3">
      <c r="A14" s="79" t="s">
        <v>408</v>
      </c>
      <c r="B14" s="79" t="s">
        <v>407</v>
      </c>
      <c r="C14" s="8"/>
      <c r="D14" s="8"/>
      <c r="E14" s="88"/>
    </row>
    <row r="15" spans="1:5" s="3" customFormat="1" ht="16.5" customHeight="1" x14ac:dyDescent="0.3">
      <c r="A15" s="79" t="s">
        <v>409</v>
      </c>
      <c r="B15" s="79" t="s">
        <v>83</v>
      </c>
      <c r="C15" s="8"/>
      <c r="D15" s="8"/>
      <c r="E15" s="88"/>
    </row>
    <row r="16" spans="1:5" s="3" customFormat="1" ht="16.5" customHeight="1" x14ac:dyDescent="0.3">
      <c r="A16" s="70" t="s">
        <v>71</v>
      </c>
      <c r="B16" s="70" t="s">
        <v>72</v>
      </c>
      <c r="C16" s="87">
        <f>SUM(C17:C18)</f>
        <v>0</v>
      </c>
      <c r="D16" s="87">
        <f>SUM(D17:D18)</f>
        <v>0</v>
      </c>
      <c r="E16" s="88"/>
    </row>
    <row r="17" spans="1:5" s="3" customFormat="1" ht="16.5" customHeight="1" x14ac:dyDescent="0.3">
      <c r="A17" s="79" t="s">
        <v>73</v>
      </c>
      <c r="B17" s="79" t="s">
        <v>75</v>
      </c>
      <c r="C17" s="8"/>
      <c r="D17" s="8"/>
      <c r="E17" s="88"/>
    </row>
    <row r="18" spans="1:5" s="3" customFormat="1" ht="32.25" customHeight="1" x14ac:dyDescent="0.3">
      <c r="A18" s="79" t="s">
        <v>74</v>
      </c>
      <c r="B18" s="79" t="s">
        <v>449</v>
      </c>
      <c r="C18" s="8"/>
      <c r="D18" s="8"/>
      <c r="E18" s="88"/>
    </row>
    <row r="19" spans="1:5" s="3" customFormat="1" ht="16.5" customHeight="1" x14ac:dyDescent="0.3">
      <c r="A19" s="70" t="s">
        <v>76</v>
      </c>
      <c r="B19" s="70" t="s">
        <v>363</v>
      </c>
      <c r="C19" s="87">
        <f>SUM(C20:C23)</f>
        <v>0</v>
      </c>
      <c r="D19" s="87">
        <f>SUM(D20:D23)</f>
        <v>0</v>
      </c>
      <c r="E19" s="88"/>
    </row>
    <row r="20" spans="1:5" s="3" customFormat="1" ht="16.5" customHeight="1" x14ac:dyDescent="0.3">
      <c r="A20" s="79" t="s">
        <v>77</v>
      </c>
      <c r="B20" s="79" t="s">
        <v>505</v>
      </c>
      <c r="C20" s="8"/>
      <c r="D20" s="8"/>
      <c r="E20" s="88"/>
    </row>
    <row r="21" spans="1:5" s="3" customFormat="1" ht="30" x14ac:dyDescent="0.3">
      <c r="A21" s="79" t="s">
        <v>78</v>
      </c>
      <c r="B21" s="79" t="s">
        <v>415</v>
      </c>
      <c r="C21" s="8"/>
      <c r="D21" s="8"/>
      <c r="E21" s="88"/>
    </row>
    <row r="22" spans="1:5" s="3" customFormat="1" x14ac:dyDescent="0.3">
      <c r="A22" s="79" t="s">
        <v>79</v>
      </c>
      <c r="B22" s="79" t="s">
        <v>434</v>
      </c>
      <c r="C22" s="8"/>
      <c r="D22" s="8"/>
      <c r="E22" s="88"/>
    </row>
    <row r="23" spans="1:5" s="3" customFormat="1" x14ac:dyDescent="0.3">
      <c r="A23" s="79" t="s">
        <v>80</v>
      </c>
      <c r="B23" s="79" t="s">
        <v>480</v>
      </c>
      <c r="C23" s="8"/>
      <c r="D23" s="8"/>
      <c r="E23" s="88"/>
    </row>
    <row r="24" spans="1:5" s="3" customFormat="1" ht="16.5" customHeight="1" x14ac:dyDescent="0.3">
      <c r="A24" s="70" t="s">
        <v>81</v>
      </c>
      <c r="B24" s="70" t="s">
        <v>377</v>
      </c>
      <c r="C24" s="158"/>
      <c r="D24" s="8"/>
      <c r="E24" s="88"/>
    </row>
    <row r="25" spans="1:5" s="3" customFormat="1" x14ac:dyDescent="0.3">
      <c r="A25" s="70" t="s">
        <v>232</v>
      </c>
      <c r="B25" s="70" t="s">
        <v>383</v>
      </c>
      <c r="C25" s="8"/>
      <c r="D25" s="8"/>
      <c r="E25" s="88"/>
    </row>
    <row r="26" spans="1:5" ht="16.5" customHeight="1" x14ac:dyDescent="0.3">
      <c r="A26" s="69">
        <v>1.2</v>
      </c>
      <c r="B26" s="69" t="s">
        <v>82</v>
      </c>
      <c r="C26" s="67">
        <f>SUM(C27,C31,C35)</f>
        <v>0</v>
      </c>
      <c r="D26" s="67">
        <f>SUM(D27,D31,D35)</f>
        <v>0</v>
      </c>
      <c r="E26" s="88"/>
    </row>
    <row r="27" spans="1:5" ht="16.5" customHeight="1" x14ac:dyDescent="0.3">
      <c r="A27" s="70" t="s">
        <v>32</v>
      </c>
      <c r="B27" s="70" t="s">
        <v>286</v>
      </c>
      <c r="C27" s="87">
        <f>SUM(C28:C30)</f>
        <v>0</v>
      </c>
      <c r="D27" s="87">
        <f>SUM(D28:D30)</f>
        <v>0</v>
      </c>
      <c r="E27" s="88"/>
    </row>
    <row r="28" spans="1:5" x14ac:dyDescent="0.3">
      <c r="A28" s="146" t="s">
        <v>84</v>
      </c>
      <c r="B28" s="146" t="s">
        <v>284</v>
      </c>
      <c r="C28" s="8"/>
      <c r="D28" s="8"/>
      <c r="E28" s="88"/>
    </row>
    <row r="29" spans="1:5" x14ac:dyDescent="0.3">
      <c r="A29" s="146" t="s">
        <v>85</v>
      </c>
      <c r="B29" s="146" t="s">
        <v>287</v>
      </c>
      <c r="C29" s="8"/>
      <c r="D29" s="8"/>
      <c r="E29" s="88"/>
    </row>
    <row r="30" spans="1:5" x14ac:dyDescent="0.3">
      <c r="A30" s="146" t="s">
        <v>384</v>
      </c>
      <c r="B30" s="146" t="s">
        <v>285</v>
      </c>
      <c r="C30" s="8"/>
      <c r="D30" s="8"/>
      <c r="E30" s="88"/>
    </row>
    <row r="31" spans="1:5" x14ac:dyDescent="0.3">
      <c r="A31" s="70" t="s">
        <v>33</v>
      </c>
      <c r="B31" s="70" t="s">
        <v>407</v>
      </c>
      <c r="C31" s="87">
        <f>SUM(C32:C34)</f>
        <v>0</v>
      </c>
      <c r="D31" s="87">
        <f>SUM(D32:D34)</f>
        <v>0</v>
      </c>
      <c r="E31" s="88"/>
    </row>
    <row r="32" spans="1:5" x14ac:dyDescent="0.3">
      <c r="A32" s="146" t="s">
        <v>12</v>
      </c>
      <c r="B32" s="146" t="s">
        <v>410</v>
      </c>
      <c r="C32" s="8"/>
      <c r="D32" s="8"/>
      <c r="E32" s="88"/>
    </row>
    <row r="33" spans="1:5" x14ac:dyDescent="0.3">
      <c r="A33" s="146" t="s">
        <v>13</v>
      </c>
      <c r="B33" s="146" t="s">
        <v>411</v>
      </c>
      <c r="C33" s="8"/>
      <c r="D33" s="8"/>
      <c r="E33" s="88"/>
    </row>
    <row r="34" spans="1:5" x14ac:dyDescent="0.3">
      <c r="A34" s="146" t="s">
        <v>261</v>
      </c>
      <c r="B34" s="146" t="s">
        <v>412</v>
      </c>
      <c r="C34" s="8"/>
      <c r="D34" s="8"/>
      <c r="E34" s="88"/>
    </row>
    <row r="35" spans="1:5" ht="31.5" customHeight="1" x14ac:dyDescent="0.3">
      <c r="A35" s="70" t="s">
        <v>34</v>
      </c>
      <c r="B35" s="156" t="s">
        <v>440</v>
      </c>
      <c r="C35" s="8"/>
      <c r="D35" s="8"/>
      <c r="E35" s="88"/>
    </row>
    <row r="37" spans="1:5" x14ac:dyDescent="0.3">
      <c r="A37" s="1"/>
    </row>
    <row r="40" spans="1:5" x14ac:dyDescent="0.3">
      <c r="A40" s="56" t="s">
        <v>93</v>
      </c>
    </row>
    <row r="41" spans="1:5" x14ac:dyDescent="0.3">
      <c r="E41" s="211"/>
    </row>
    <row r="42" spans="1:5" x14ac:dyDescent="0.3">
      <c r="E42" s="211"/>
    </row>
    <row r="43" spans="1:5" x14ac:dyDescent="0.3">
      <c r="A43" s="211"/>
      <c r="B43" s="56" t="s">
        <v>251</v>
      </c>
      <c r="E43" s="211"/>
    </row>
    <row r="44" spans="1:5" x14ac:dyDescent="0.3">
      <c r="A44" s="211"/>
      <c r="B44" s="2" t="s">
        <v>250</v>
      </c>
      <c r="E44" s="211"/>
    </row>
    <row r="45" spans="1:5" s="211" customFormat="1" ht="12.75" x14ac:dyDescent="0.2">
      <c r="B45" s="53" t="s">
        <v>123</v>
      </c>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99"/>
  <sheetViews>
    <sheetView showGridLines="0" view="pageBreakPreview" zoomScale="80" zoomScaleNormal="100" zoomScaleSheetLayoutView="80" workbookViewId="0">
      <selection sqref="A1:D1"/>
    </sheetView>
  </sheetViews>
  <sheetFormatPr defaultColWidth="9.140625" defaultRowHeight="15" x14ac:dyDescent="0.3"/>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21" customWidth="1"/>
    <col min="11" max="11" width="12.7109375" style="21" customWidth="1"/>
    <col min="12" max="16384" width="9.140625" style="22"/>
  </cols>
  <sheetData>
    <row r="1" spans="1:12" s="21" customFormat="1" x14ac:dyDescent="0.2">
      <c r="A1" s="533" t="s">
        <v>475</v>
      </c>
      <c r="B1" s="533"/>
      <c r="C1" s="533"/>
      <c r="D1" s="533"/>
      <c r="E1" s="104"/>
      <c r="F1" s="104"/>
      <c r="G1" s="109"/>
      <c r="H1" s="82" t="s">
        <v>182</v>
      </c>
      <c r="I1" s="109"/>
      <c r="J1" s="54"/>
      <c r="K1" s="54"/>
      <c r="L1" s="54"/>
    </row>
    <row r="2" spans="1:12" s="21" customFormat="1" x14ac:dyDescent="0.3">
      <c r="A2" s="85" t="s">
        <v>124</v>
      </c>
      <c r="B2" s="104"/>
      <c r="C2" s="104"/>
      <c r="D2" s="104">
        <v>10</v>
      </c>
      <c r="E2" s="104"/>
      <c r="F2" s="104"/>
      <c r="G2" s="109"/>
      <c r="H2" s="110" t="str">
        <f>'ფორმა N1'!M2</f>
        <v>12.08-03.10.2022</v>
      </c>
      <c r="I2" s="109"/>
      <c r="J2" s="54"/>
      <c r="K2" s="54"/>
      <c r="L2" s="54"/>
    </row>
    <row r="3" spans="1:12" s="21" customFormat="1" x14ac:dyDescent="0.2">
      <c r="A3" s="104"/>
      <c r="B3" s="104"/>
      <c r="C3" s="104"/>
      <c r="D3" s="104"/>
      <c r="E3" s="104"/>
      <c r="F3" s="104"/>
      <c r="G3" s="109"/>
      <c r="H3" s="106"/>
      <c r="I3" s="109"/>
      <c r="J3" s="54"/>
      <c r="K3" s="54"/>
      <c r="L3" s="54"/>
    </row>
    <row r="4" spans="1:12" s="2" customFormat="1" x14ac:dyDescent="0.3">
      <c r="A4" s="60" t="str">
        <f>'ფორმა N2'!A4</f>
        <v>ანგარიშვალდებული პირის დასახელება:</v>
      </c>
      <c r="B4" s="60"/>
      <c r="C4" s="60"/>
      <c r="D4" s="60"/>
      <c r="E4" s="104"/>
      <c r="F4" s="104"/>
      <c r="G4" s="104"/>
      <c r="H4" s="104"/>
      <c r="I4" s="109"/>
      <c r="J4" s="21"/>
      <c r="K4" s="21"/>
      <c r="L4" s="21"/>
    </row>
    <row r="5" spans="1:12" s="2" customFormat="1" x14ac:dyDescent="0.3">
      <c r="A5" s="93" t="str">
        <f>'ფორმა N1'!D4</f>
        <v>მპგ ,,ქართული ოცნება დემოკრატიული საქართველო"</v>
      </c>
      <c r="B5" s="1"/>
      <c r="C5" s="1"/>
      <c r="D5" s="1"/>
      <c r="E5"/>
      <c r="F5"/>
      <c r="G5"/>
      <c r="H5"/>
      <c r="I5" s="109"/>
      <c r="J5" s="21"/>
      <c r="K5" s="21"/>
    </row>
    <row r="6" spans="1:12" s="21" customFormat="1" ht="13.5" x14ac:dyDescent="0.2">
      <c r="A6" s="107"/>
      <c r="B6" s="108"/>
      <c r="C6" s="108"/>
      <c r="D6" s="108"/>
      <c r="E6" s="104"/>
      <c r="F6" s="104"/>
      <c r="G6" s="104"/>
      <c r="H6" s="104"/>
      <c r="I6" s="109"/>
    </row>
    <row r="7" spans="1:12" ht="30" x14ac:dyDescent="0.3">
      <c r="A7" s="101" t="s">
        <v>64</v>
      </c>
      <c r="B7" s="101" t="s">
        <v>339</v>
      </c>
      <c r="C7" s="102" t="s">
        <v>340</v>
      </c>
      <c r="D7" s="102" t="s">
        <v>216</v>
      </c>
      <c r="E7" s="102" t="s">
        <v>221</v>
      </c>
      <c r="F7" s="102" t="s">
        <v>222</v>
      </c>
      <c r="G7" s="102" t="s">
        <v>223</v>
      </c>
      <c r="H7" s="102" t="s">
        <v>224</v>
      </c>
      <c r="I7" s="109"/>
    </row>
    <row r="8" spans="1:12" x14ac:dyDescent="0.3">
      <c r="A8" s="101">
        <v>1</v>
      </c>
      <c r="B8" s="101">
        <v>2</v>
      </c>
      <c r="C8" s="102">
        <v>3</v>
      </c>
      <c r="D8" s="101">
        <v>4</v>
      </c>
      <c r="E8" s="102">
        <v>5</v>
      </c>
      <c r="F8" s="101">
        <v>6</v>
      </c>
      <c r="G8" s="102">
        <v>7</v>
      </c>
      <c r="H8" s="102">
        <v>8</v>
      </c>
      <c r="I8" s="109"/>
    </row>
    <row r="9" spans="1:12" ht="30" x14ac:dyDescent="0.3">
      <c r="A9" s="458">
        <v>1</v>
      </c>
      <c r="B9" s="459" t="s">
        <v>533</v>
      </c>
      <c r="C9" s="459" t="s">
        <v>893</v>
      </c>
      <c r="D9" s="459" t="s">
        <v>534</v>
      </c>
      <c r="E9" s="459">
        <v>1420</v>
      </c>
      <c r="F9" s="459">
        <v>24746.34</v>
      </c>
      <c r="G9" s="459" t="s">
        <v>1063</v>
      </c>
      <c r="H9" s="459" t="s">
        <v>940</v>
      </c>
      <c r="I9" s="109"/>
    </row>
    <row r="10" spans="1:12" x14ac:dyDescent="0.3">
      <c r="A10" s="530">
        <v>2</v>
      </c>
      <c r="B10" s="530" t="s">
        <v>533</v>
      </c>
      <c r="C10" s="530" t="s">
        <v>894</v>
      </c>
      <c r="D10" s="530" t="s">
        <v>535</v>
      </c>
      <c r="E10" s="530">
        <v>97.48</v>
      </c>
      <c r="F10" s="459">
        <v>4937.6500000000005</v>
      </c>
      <c r="G10" s="530" t="s">
        <v>1063</v>
      </c>
      <c r="H10" s="459" t="s">
        <v>941</v>
      </c>
      <c r="I10" s="109"/>
    </row>
    <row r="11" spans="1:12" x14ac:dyDescent="0.3">
      <c r="A11" s="532"/>
      <c r="B11" s="532"/>
      <c r="C11" s="532"/>
      <c r="D11" s="532"/>
      <c r="E11" s="532"/>
      <c r="F11" s="459">
        <v>1161.8</v>
      </c>
      <c r="G11" s="532"/>
      <c r="H11" s="459" t="s">
        <v>942</v>
      </c>
      <c r="I11" s="109"/>
    </row>
    <row r="12" spans="1:12" ht="30" x14ac:dyDescent="0.3">
      <c r="A12" s="444">
        <v>3</v>
      </c>
      <c r="B12" s="459" t="s">
        <v>533</v>
      </c>
      <c r="C12" s="444" t="s">
        <v>895</v>
      </c>
      <c r="D12" s="444" t="s">
        <v>536</v>
      </c>
      <c r="E12" s="444">
        <v>112.8</v>
      </c>
      <c r="F12" s="459">
        <v>2904.5</v>
      </c>
      <c r="G12" s="444" t="s">
        <v>1064</v>
      </c>
      <c r="H12" s="459" t="s">
        <v>943</v>
      </c>
      <c r="I12" s="109"/>
    </row>
    <row r="13" spans="1:12" ht="30" x14ac:dyDescent="0.3">
      <c r="A13" s="458">
        <v>4</v>
      </c>
      <c r="B13" s="459" t="s">
        <v>533</v>
      </c>
      <c r="C13" s="459" t="s">
        <v>944</v>
      </c>
      <c r="D13" s="459" t="s">
        <v>945</v>
      </c>
      <c r="E13" s="459">
        <v>192.2</v>
      </c>
      <c r="F13" s="459">
        <v>5809</v>
      </c>
      <c r="G13" s="459" t="s">
        <v>1065</v>
      </c>
      <c r="H13" s="459" t="s">
        <v>946</v>
      </c>
      <c r="I13" s="109"/>
    </row>
    <row r="14" spans="1:12" ht="30" x14ac:dyDescent="0.3">
      <c r="A14" s="458">
        <v>5</v>
      </c>
      <c r="B14" s="459" t="s">
        <v>533</v>
      </c>
      <c r="C14" s="459" t="s">
        <v>896</v>
      </c>
      <c r="D14" s="459" t="s">
        <v>537</v>
      </c>
      <c r="E14" s="459">
        <v>317.10000000000002</v>
      </c>
      <c r="F14" s="459">
        <v>6157.54</v>
      </c>
      <c r="G14" s="459" t="s">
        <v>1063</v>
      </c>
      <c r="H14" s="459" t="s">
        <v>947</v>
      </c>
      <c r="I14" s="109"/>
    </row>
    <row r="15" spans="1:12" ht="60" x14ac:dyDescent="0.3">
      <c r="A15" s="444">
        <v>6</v>
      </c>
      <c r="B15" s="459" t="s">
        <v>533</v>
      </c>
      <c r="C15" s="459" t="s">
        <v>897</v>
      </c>
      <c r="D15" s="459" t="s">
        <v>538</v>
      </c>
      <c r="E15" s="459">
        <v>183.25</v>
      </c>
      <c r="F15" s="459">
        <v>2904.5</v>
      </c>
      <c r="G15" s="459" t="s">
        <v>1063</v>
      </c>
      <c r="H15" s="459" t="s">
        <v>948</v>
      </c>
      <c r="I15" s="109"/>
    </row>
    <row r="16" spans="1:12" ht="30" x14ac:dyDescent="0.3">
      <c r="A16" s="458">
        <v>7</v>
      </c>
      <c r="B16" s="459" t="s">
        <v>533</v>
      </c>
      <c r="C16" s="459" t="s">
        <v>539</v>
      </c>
      <c r="D16" s="459" t="s">
        <v>540</v>
      </c>
      <c r="E16" s="459">
        <v>179</v>
      </c>
      <c r="F16" s="459">
        <v>3485.4</v>
      </c>
      <c r="G16" s="459" t="s">
        <v>1082</v>
      </c>
      <c r="H16" s="459" t="s">
        <v>949</v>
      </c>
      <c r="I16" s="109"/>
    </row>
    <row r="17" spans="1:9" ht="30" x14ac:dyDescent="0.3">
      <c r="A17" s="458">
        <v>8</v>
      </c>
      <c r="B17" s="459" t="s">
        <v>533</v>
      </c>
      <c r="C17" s="459" t="s">
        <v>950</v>
      </c>
      <c r="D17" s="459" t="s">
        <v>951</v>
      </c>
      <c r="E17" s="459">
        <v>141.6</v>
      </c>
      <c r="F17" s="459">
        <v>3485.4</v>
      </c>
      <c r="G17" s="459" t="s">
        <v>1066</v>
      </c>
      <c r="H17" s="459" t="s">
        <v>952</v>
      </c>
      <c r="I17" s="109"/>
    </row>
    <row r="18" spans="1:9" ht="30" x14ac:dyDescent="0.3">
      <c r="A18" s="444">
        <v>9</v>
      </c>
      <c r="B18" s="459" t="s">
        <v>533</v>
      </c>
      <c r="C18" s="459" t="s">
        <v>898</v>
      </c>
      <c r="D18" s="459" t="s">
        <v>541</v>
      </c>
      <c r="E18" s="459">
        <v>205.03</v>
      </c>
      <c r="F18" s="459">
        <v>4356.75</v>
      </c>
      <c r="G18" s="459" t="s">
        <v>1063</v>
      </c>
      <c r="H18" s="459" t="s">
        <v>953</v>
      </c>
      <c r="I18" s="109"/>
    </row>
    <row r="19" spans="1:9" ht="30" x14ac:dyDescent="0.3">
      <c r="A19" s="458">
        <v>10</v>
      </c>
      <c r="B19" s="459" t="s">
        <v>533</v>
      </c>
      <c r="C19" s="459" t="s">
        <v>899</v>
      </c>
      <c r="D19" s="459" t="s">
        <v>666</v>
      </c>
      <c r="E19" s="459">
        <v>119.21</v>
      </c>
      <c r="F19" s="459">
        <v>3630.63</v>
      </c>
      <c r="G19" s="459" t="s">
        <v>1065</v>
      </c>
      <c r="H19" s="459" t="s">
        <v>954</v>
      </c>
      <c r="I19" s="109"/>
    </row>
    <row r="20" spans="1:9" ht="30" x14ac:dyDescent="0.3">
      <c r="A20" s="458">
        <v>11</v>
      </c>
      <c r="B20" s="459" t="s">
        <v>533</v>
      </c>
      <c r="C20" s="459" t="s">
        <v>542</v>
      </c>
      <c r="D20" s="459" t="s">
        <v>543</v>
      </c>
      <c r="E20" s="459">
        <v>126.77</v>
      </c>
      <c r="F20" s="459">
        <v>2323.6</v>
      </c>
      <c r="G20" s="459" t="s">
        <v>1063</v>
      </c>
      <c r="H20" s="459" t="s">
        <v>955</v>
      </c>
      <c r="I20" s="109"/>
    </row>
    <row r="21" spans="1:9" ht="30" x14ac:dyDescent="0.3">
      <c r="A21" s="444">
        <v>12</v>
      </c>
      <c r="B21" s="459" t="s">
        <v>533</v>
      </c>
      <c r="C21" s="459" t="s">
        <v>544</v>
      </c>
      <c r="D21" s="459" t="s">
        <v>545</v>
      </c>
      <c r="E21" s="459">
        <v>253.3</v>
      </c>
      <c r="F21" s="459">
        <v>7261.25</v>
      </c>
      <c r="G21" s="459" t="s">
        <v>1067</v>
      </c>
      <c r="H21" s="459" t="s">
        <v>956</v>
      </c>
      <c r="I21" s="109"/>
    </row>
    <row r="22" spans="1:9" ht="30" x14ac:dyDescent="0.3">
      <c r="A22" s="458">
        <v>13</v>
      </c>
      <c r="B22" s="459" t="s">
        <v>533</v>
      </c>
      <c r="C22" s="459" t="s">
        <v>546</v>
      </c>
      <c r="D22" s="459" t="s">
        <v>547</v>
      </c>
      <c r="E22" s="459">
        <v>138.80000000000001</v>
      </c>
      <c r="F22" s="459">
        <v>1000</v>
      </c>
      <c r="G22" s="459" t="s">
        <v>1063</v>
      </c>
      <c r="H22" s="459" t="s">
        <v>957</v>
      </c>
      <c r="I22" s="109"/>
    </row>
    <row r="23" spans="1:9" ht="30" x14ac:dyDescent="0.3">
      <c r="A23" s="458">
        <v>14</v>
      </c>
      <c r="B23" s="459" t="s">
        <v>533</v>
      </c>
      <c r="C23" s="459" t="s">
        <v>548</v>
      </c>
      <c r="D23" s="459" t="s">
        <v>549</v>
      </c>
      <c r="E23" s="459">
        <v>168.2</v>
      </c>
      <c r="F23" s="459">
        <v>820</v>
      </c>
      <c r="G23" s="459" t="s">
        <v>1063</v>
      </c>
      <c r="H23" s="459" t="s">
        <v>958</v>
      </c>
      <c r="I23" s="109"/>
    </row>
    <row r="24" spans="1:9" ht="30" x14ac:dyDescent="0.3">
      <c r="A24" s="444">
        <v>15</v>
      </c>
      <c r="B24" s="459" t="s">
        <v>533</v>
      </c>
      <c r="C24" s="459" t="s">
        <v>550</v>
      </c>
      <c r="D24" s="459" t="s">
        <v>551</v>
      </c>
      <c r="E24" s="459">
        <v>223</v>
      </c>
      <c r="F24" s="459">
        <v>1000</v>
      </c>
      <c r="G24" s="459" t="s">
        <v>1063</v>
      </c>
      <c r="H24" s="459" t="s">
        <v>959</v>
      </c>
      <c r="I24" s="109"/>
    </row>
    <row r="25" spans="1:9" ht="30" x14ac:dyDescent="0.3">
      <c r="A25" s="458">
        <v>16</v>
      </c>
      <c r="B25" s="459" t="s">
        <v>533</v>
      </c>
      <c r="C25" s="459" t="s">
        <v>552</v>
      </c>
      <c r="D25" s="459" t="s">
        <v>553</v>
      </c>
      <c r="E25" s="459">
        <v>123.24</v>
      </c>
      <c r="F25" s="459">
        <v>900</v>
      </c>
      <c r="G25" s="459" t="s">
        <v>1069</v>
      </c>
      <c r="H25" s="459" t="s">
        <v>960</v>
      </c>
      <c r="I25" s="109"/>
    </row>
    <row r="26" spans="1:9" ht="30" x14ac:dyDescent="0.3">
      <c r="A26" s="458">
        <v>17</v>
      </c>
      <c r="B26" s="459" t="s">
        <v>533</v>
      </c>
      <c r="C26" s="459" t="s">
        <v>554</v>
      </c>
      <c r="D26" s="459" t="s">
        <v>555</v>
      </c>
      <c r="E26" s="459">
        <v>165.3</v>
      </c>
      <c r="F26" s="459">
        <v>726.13</v>
      </c>
      <c r="G26" s="459" t="s">
        <v>1063</v>
      </c>
      <c r="H26" s="459" t="s">
        <v>961</v>
      </c>
      <c r="I26" s="109"/>
    </row>
    <row r="27" spans="1:9" ht="30" x14ac:dyDescent="0.3">
      <c r="A27" s="444">
        <v>18</v>
      </c>
      <c r="B27" s="459" t="s">
        <v>533</v>
      </c>
      <c r="C27" s="459" t="s">
        <v>556</v>
      </c>
      <c r="D27" s="459" t="s">
        <v>557</v>
      </c>
      <c r="E27" s="459">
        <v>150</v>
      </c>
      <c r="F27" s="459">
        <v>300</v>
      </c>
      <c r="G27" s="459" t="s">
        <v>1063</v>
      </c>
      <c r="H27" s="459" t="s">
        <v>962</v>
      </c>
      <c r="I27" s="109"/>
    </row>
    <row r="28" spans="1:9" ht="30" x14ac:dyDescent="0.3">
      <c r="A28" s="458">
        <v>19</v>
      </c>
      <c r="B28" s="459" t="s">
        <v>533</v>
      </c>
      <c r="C28" s="459" t="s">
        <v>558</v>
      </c>
      <c r="D28" s="459" t="s">
        <v>559</v>
      </c>
      <c r="E28" s="459">
        <v>198</v>
      </c>
      <c r="F28" s="459">
        <v>900</v>
      </c>
      <c r="G28" s="459" t="s">
        <v>1063</v>
      </c>
      <c r="H28" s="459" t="s">
        <v>963</v>
      </c>
      <c r="I28" s="109"/>
    </row>
    <row r="29" spans="1:9" ht="30" x14ac:dyDescent="0.3">
      <c r="A29" s="458">
        <v>20</v>
      </c>
      <c r="B29" s="459" t="s">
        <v>533</v>
      </c>
      <c r="C29" s="459" t="s">
        <v>560</v>
      </c>
      <c r="D29" s="459" t="s">
        <v>561</v>
      </c>
      <c r="E29" s="459">
        <v>140</v>
      </c>
      <c r="F29" s="459">
        <v>1000</v>
      </c>
      <c r="G29" s="459" t="s">
        <v>1063</v>
      </c>
      <c r="H29" s="459" t="s">
        <v>964</v>
      </c>
      <c r="I29" s="109"/>
    </row>
    <row r="30" spans="1:9" ht="30" x14ac:dyDescent="0.3">
      <c r="A30" s="444">
        <v>21</v>
      </c>
      <c r="B30" s="459" t="s">
        <v>533</v>
      </c>
      <c r="C30" s="459" t="s">
        <v>900</v>
      </c>
      <c r="D30" s="459" t="s">
        <v>562</v>
      </c>
      <c r="E30" s="459">
        <v>139.41</v>
      </c>
      <c r="F30" s="459">
        <v>3750</v>
      </c>
      <c r="G30" s="459" t="s">
        <v>1063</v>
      </c>
      <c r="H30" s="459" t="s">
        <v>965</v>
      </c>
      <c r="I30" s="109"/>
    </row>
    <row r="31" spans="1:9" ht="30" x14ac:dyDescent="0.3">
      <c r="A31" s="458">
        <v>22</v>
      </c>
      <c r="B31" s="459" t="s">
        <v>533</v>
      </c>
      <c r="C31" s="459" t="s">
        <v>901</v>
      </c>
      <c r="D31" s="459" t="s">
        <v>563</v>
      </c>
      <c r="E31" s="459">
        <v>47</v>
      </c>
      <c r="F31" s="459">
        <v>625</v>
      </c>
      <c r="G31" s="459" t="s">
        <v>1063</v>
      </c>
      <c r="H31" s="459" t="s">
        <v>966</v>
      </c>
      <c r="I31" s="109"/>
    </row>
    <row r="32" spans="1:9" ht="30" x14ac:dyDescent="0.3">
      <c r="A32" s="530">
        <v>23</v>
      </c>
      <c r="B32" s="530" t="s">
        <v>533</v>
      </c>
      <c r="C32" s="530" t="s">
        <v>564</v>
      </c>
      <c r="D32" s="530" t="s">
        <v>565</v>
      </c>
      <c r="E32" s="530">
        <v>87.1</v>
      </c>
      <c r="F32" s="459">
        <v>400</v>
      </c>
      <c r="G32" s="530" t="s">
        <v>1063</v>
      </c>
      <c r="H32" s="459" t="s">
        <v>967</v>
      </c>
      <c r="I32" s="109"/>
    </row>
    <row r="33" spans="1:9" ht="30" x14ac:dyDescent="0.3">
      <c r="A33" s="532"/>
      <c r="B33" s="532"/>
      <c r="C33" s="532"/>
      <c r="D33" s="532"/>
      <c r="E33" s="532"/>
      <c r="F33" s="459">
        <v>400</v>
      </c>
      <c r="G33" s="532"/>
      <c r="H33" s="459" t="s">
        <v>968</v>
      </c>
      <c r="I33" s="109"/>
    </row>
    <row r="34" spans="1:9" ht="30" x14ac:dyDescent="0.3">
      <c r="A34" s="458">
        <v>24</v>
      </c>
      <c r="B34" s="459" t="s">
        <v>533</v>
      </c>
      <c r="C34" s="459" t="s">
        <v>566</v>
      </c>
      <c r="D34" s="459" t="s">
        <v>567</v>
      </c>
      <c r="E34" s="459">
        <v>169.7</v>
      </c>
      <c r="F34" s="459">
        <v>700</v>
      </c>
      <c r="G34" s="459" t="s">
        <v>1065</v>
      </c>
      <c r="H34" s="459" t="s">
        <v>969</v>
      </c>
      <c r="I34" s="109"/>
    </row>
    <row r="35" spans="1:9" ht="30" x14ac:dyDescent="0.3">
      <c r="A35" s="458">
        <v>25</v>
      </c>
      <c r="B35" s="459" t="s">
        <v>533</v>
      </c>
      <c r="C35" s="459" t="s">
        <v>970</v>
      </c>
      <c r="D35" s="459" t="s">
        <v>568</v>
      </c>
      <c r="E35" s="459">
        <v>180</v>
      </c>
      <c r="F35" s="459">
        <v>885</v>
      </c>
      <c r="G35" s="459" t="s">
        <v>1065</v>
      </c>
      <c r="H35" s="459" t="s">
        <v>971</v>
      </c>
      <c r="I35" s="109"/>
    </row>
    <row r="36" spans="1:9" ht="30" x14ac:dyDescent="0.3">
      <c r="A36" s="458">
        <v>26</v>
      </c>
      <c r="B36" s="459" t="s">
        <v>533</v>
      </c>
      <c r="C36" s="459" t="s">
        <v>569</v>
      </c>
      <c r="D36" s="459" t="s">
        <v>570</v>
      </c>
      <c r="E36" s="459">
        <v>135</v>
      </c>
      <c r="F36" s="459">
        <v>750</v>
      </c>
      <c r="G36" s="459" t="s">
        <v>1063</v>
      </c>
      <c r="H36" s="459" t="s">
        <v>972</v>
      </c>
      <c r="I36" s="109"/>
    </row>
    <row r="37" spans="1:9" ht="30" x14ac:dyDescent="0.3">
      <c r="A37" s="458">
        <v>27</v>
      </c>
      <c r="B37" s="459" t="s">
        <v>533</v>
      </c>
      <c r="C37" s="459" t="s">
        <v>571</v>
      </c>
      <c r="D37" s="459" t="s">
        <v>902</v>
      </c>
      <c r="E37" s="459">
        <v>247.04</v>
      </c>
      <c r="F37" s="459">
        <v>1300</v>
      </c>
      <c r="G37" s="459" t="s">
        <v>1063</v>
      </c>
      <c r="H37" s="459" t="s">
        <v>973</v>
      </c>
      <c r="I37" s="109"/>
    </row>
    <row r="38" spans="1:9" ht="30" x14ac:dyDescent="0.3">
      <c r="A38" s="458">
        <v>28</v>
      </c>
      <c r="B38" s="459" t="s">
        <v>533</v>
      </c>
      <c r="C38" s="459" t="s">
        <v>903</v>
      </c>
      <c r="D38" s="459" t="s">
        <v>572</v>
      </c>
      <c r="E38" s="459">
        <v>41.25</v>
      </c>
      <c r="F38" s="459">
        <v>1250</v>
      </c>
      <c r="G38" s="459" t="s">
        <v>1063</v>
      </c>
      <c r="H38" s="459" t="s">
        <v>974</v>
      </c>
      <c r="I38" s="109"/>
    </row>
    <row r="39" spans="1:9" ht="30" x14ac:dyDescent="0.3">
      <c r="A39" s="458">
        <v>29</v>
      </c>
      <c r="B39" s="459" t="s">
        <v>533</v>
      </c>
      <c r="C39" s="459" t="s">
        <v>573</v>
      </c>
      <c r="D39" s="459" t="s">
        <v>574</v>
      </c>
      <c r="E39" s="459">
        <v>150</v>
      </c>
      <c r="F39" s="459">
        <v>2000</v>
      </c>
      <c r="G39" s="459" t="s">
        <v>1063</v>
      </c>
      <c r="H39" s="459" t="s">
        <v>975</v>
      </c>
      <c r="I39" s="109"/>
    </row>
    <row r="40" spans="1:9" ht="30" x14ac:dyDescent="0.3">
      <c r="A40" s="458">
        <v>30</v>
      </c>
      <c r="B40" s="459" t="s">
        <v>533</v>
      </c>
      <c r="C40" s="459" t="s">
        <v>575</v>
      </c>
      <c r="D40" s="459" t="s">
        <v>576</v>
      </c>
      <c r="E40" s="459">
        <v>160.69999999999999</v>
      </c>
      <c r="F40" s="459">
        <v>1187.5</v>
      </c>
      <c r="G40" s="459" t="s">
        <v>1083</v>
      </c>
      <c r="H40" s="459" t="s">
        <v>976</v>
      </c>
      <c r="I40" s="109"/>
    </row>
    <row r="41" spans="1:9" ht="30" x14ac:dyDescent="0.3">
      <c r="A41" s="458">
        <v>31</v>
      </c>
      <c r="B41" s="459" t="s">
        <v>533</v>
      </c>
      <c r="C41" s="459" t="s">
        <v>904</v>
      </c>
      <c r="D41" s="459" t="s">
        <v>577</v>
      </c>
      <c r="E41" s="459">
        <v>65</v>
      </c>
      <c r="F41" s="459">
        <v>2500</v>
      </c>
      <c r="G41" s="459" t="s">
        <v>1063</v>
      </c>
      <c r="H41" s="459" t="s">
        <v>977</v>
      </c>
      <c r="I41" s="109"/>
    </row>
    <row r="42" spans="1:9" ht="30" x14ac:dyDescent="0.3">
      <c r="A42" s="458">
        <v>32</v>
      </c>
      <c r="B42" s="459" t="s">
        <v>533</v>
      </c>
      <c r="C42" s="459" t="s">
        <v>905</v>
      </c>
      <c r="D42" s="459" t="s">
        <v>578</v>
      </c>
      <c r="E42" s="459">
        <v>122.6</v>
      </c>
      <c r="F42" s="459">
        <v>1750</v>
      </c>
      <c r="G42" s="459" t="s">
        <v>1063</v>
      </c>
      <c r="H42" s="459" t="s">
        <v>978</v>
      </c>
      <c r="I42" s="109"/>
    </row>
    <row r="43" spans="1:9" x14ac:dyDescent="0.3">
      <c r="A43" s="458">
        <v>33</v>
      </c>
      <c r="B43" s="459" t="s">
        <v>533</v>
      </c>
      <c r="C43" s="459" t="s">
        <v>579</v>
      </c>
      <c r="D43" s="459" t="s">
        <v>580</v>
      </c>
      <c r="E43" s="459">
        <v>270</v>
      </c>
      <c r="F43" s="459">
        <v>2000</v>
      </c>
      <c r="G43" s="459" t="s">
        <v>1063</v>
      </c>
      <c r="H43" s="459" t="s">
        <v>979</v>
      </c>
      <c r="I43" s="109"/>
    </row>
    <row r="44" spans="1:9" ht="30" x14ac:dyDescent="0.3">
      <c r="A44" s="458">
        <v>34</v>
      </c>
      <c r="B44" s="459" t="s">
        <v>533</v>
      </c>
      <c r="C44" s="459" t="s">
        <v>581</v>
      </c>
      <c r="D44" s="459" t="s">
        <v>582</v>
      </c>
      <c r="E44" s="459">
        <v>117.47</v>
      </c>
      <c r="F44" s="459">
        <v>1750</v>
      </c>
      <c r="G44" s="459" t="s">
        <v>1063</v>
      </c>
      <c r="H44" s="459" t="s">
        <v>980</v>
      </c>
      <c r="I44" s="109"/>
    </row>
    <row r="45" spans="1:9" ht="30" x14ac:dyDescent="0.3">
      <c r="A45" s="458">
        <v>35</v>
      </c>
      <c r="B45" s="459" t="s">
        <v>533</v>
      </c>
      <c r="C45" s="459" t="s">
        <v>583</v>
      </c>
      <c r="D45" s="459" t="s">
        <v>584</v>
      </c>
      <c r="E45" s="459">
        <v>510</v>
      </c>
      <c r="F45" s="459">
        <v>1900</v>
      </c>
      <c r="G45" s="459" t="s">
        <v>1063</v>
      </c>
      <c r="H45" s="459" t="s">
        <v>981</v>
      </c>
      <c r="I45" s="109"/>
    </row>
    <row r="46" spans="1:9" ht="30" x14ac:dyDescent="0.3">
      <c r="A46" s="458">
        <v>36</v>
      </c>
      <c r="B46" s="459" t="s">
        <v>533</v>
      </c>
      <c r="C46" s="459" t="s">
        <v>1084</v>
      </c>
      <c r="D46" s="459" t="s">
        <v>1085</v>
      </c>
      <c r="E46" s="459">
        <v>30</v>
      </c>
      <c r="F46" s="459">
        <v>1500</v>
      </c>
      <c r="G46" s="459" t="s">
        <v>1082</v>
      </c>
      <c r="H46" s="459" t="s">
        <v>1086</v>
      </c>
      <c r="I46" s="109"/>
    </row>
    <row r="47" spans="1:9" ht="30" x14ac:dyDescent="0.3">
      <c r="A47" s="458">
        <v>37</v>
      </c>
      <c r="B47" s="459" t="s">
        <v>533</v>
      </c>
      <c r="C47" s="459" t="s">
        <v>667</v>
      </c>
      <c r="D47" s="459" t="s">
        <v>668</v>
      </c>
      <c r="E47" s="459">
        <v>29.3</v>
      </c>
      <c r="F47" s="459">
        <v>1250</v>
      </c>
      <c r="G47" s="459" t="s">
        <v>1068</v>
      </c>
      <c r="H47" s="459" t="s">
        <v>982</v>
      </c>
      <c r="I47" s="109"/>
    </row>
    <row r="48" spans="1:9" ht="30" x14ac:dyDescent="0.3">
      <c r="A48" s="458">
        <v>38</v>
      </c>
      <c r="B48" s="459" t="s">
        <v>533</v>
      </c>
      <c r="C48" s="459" t="s">
        <v>585</v>
      </c>
      <c r="D48" s="459" t="s">
        <v>586</v>
      </c>
      <c r="E48" s="459">
        <v>110</v>
      </c>
      <c r="F48" s="459">
        <v>1500</v>
      </c>
      <c r="G48" s="459" t="s">
        <v>1063</v>
      </c>
      <c r="H48" s="459" t="s">
        <v>983</v>
      </c>
      <c r="I48" s="109"/>
    </row>
    <row r="49" spans="1:9" ht="30" x14ac:dyDescent="0.3">
      <c r="A49" s="458">
        <v>39</v>
      </c>
      <c r="B49" s="459" t="s">
        <v>533</v>
      </c>
      <c r="C49" s="459" t="s">
        <v>906</v>
      </c>
      <c r="D49" s="459" t="s">
        <v>587</v>
      </c>
      <c r="E49" s="459">
        <v>90</v>
      </c>
      <c r="F49" s="459">
        <v>850</v>
      </c>
      <c r="G49" s="459" t="s">
        <v>1063</v>
      </c>
      <c r="H49" s="459" t="s">
        <v>984</v>
      </c>
      <c r="I49" s="109"/>
    </row>
    <row r="50" spans="1:9" ht="30" x14ac:dyDescent="0.3">
      <c r="A50" s="458">
        <v>40</v>
      </c>
      <c r="B50" s="459" t="s">
        <v>533</v>
      </c>
      <c r="C50" s="459" t="s">
        <v>907</v>
      </c>
      <c r="D50" s="459" t="s">
        <v>588</v>
      </c>
      <c r="E50" s="459">
        <v>55</v>
      </c>
      <c r="F50" s="459">
        <v>400</v>
      </c>
      <c r="G50" s="459" t="s">
        <v>1063</v>
      </c>
      <c r="H50" s="459" t="s">
        <v>985</v>
      </c>
      <c r="I50" s="109"/>
    </row>
    <row r="51" spans="1:9" ht="30" x14ac:dyDescent="0.3">
      <c r="A51" s="458">
        <v>41</v>
      </c>
      <c r="B51" s="459" t="s">
        <v>533</v>
      </c>
      <c r="C51" s="459" t="s">
        <v>589</v>
      </c>
      <c r="D51" s="459" t="s">
        <v>590</v>
      </c>
      <c r="E51" s="459">
        <v>91</v>
      </c>
      <c r="F51" s="459">
        <v>1250</v>
      </c>
      <c r="G51" s="459" t="s">
        <v>1068</v>
      </c>
      <c r="H51" s="459" t="s">
        <v>986</v>
      </c>
      <c r="I51" s="109"/>
    </row>
    <row r="52" spans="1:9" ht="30" x14ac:dyDescent="0.3">
      <c r="A52" s="458">
        <v>42</v>
      </c>
      <c r="B52" s="459" t="s">
        <v>533</v>
      </c>
      <c r="C52" s="459" t="s">
        <v>591</v>
      </c>
      <c r="D52" s="459" t="s">
        <v>592</v>
      </c>
      <c r="E52" s="459">
        <v>72</v>
      </c>
      <c r="F52" s="459">
        <v>1250</v>
      </c>
      <c r="G52" s="459" t="s">
        <v>1063</v>
      </c>
      <c r="H52" s="459" t="s">
        <v>987</v>
      </c>
      <c r="I52" s="109"/>
    </row>
    <row r="53" spans="1:9" ht="30" x14ac:dyDescent="0.3">
      <c r="A53" s="458">
        <v>43</v>
      </c>
      <c r="B53" s="459" t="s">
        <v>533</v>
      </c>
      <c r="C53" s="459" t="s">
        <v>908</v>
      </c>
      <c r="D53" s="459" t="s">
        <v>593</v>
      </c>
      <c r="E53" s="459">
        <v>264.42</v>
      </c>
      <c r="F53" s="459">
        <v>700</v>
      </c>
      <c r="G53" s="459" t="s">
        <v>1063</v>
      </c>
      <c r="H53" s="459" t="s">
        <v>988</v>
      </c>
      <c r="I53" s="109"/>
    </row>
    <row r="54" spans="1:9" ht="30" x14ac:dyDescent="0.3">
      <c r="A54" s="458">
        <v>44</v>
      </c>
      <c r="B54" s="459" t="s">
        <v>533</v>
      </c>
      <c r="C54" s="459" t="s">
        <v>594</v>
      </c>
      <c r="D54" s="459" t="s">
        <v>595</v>
      </c>
      <c r="E54" s="459">
        <v>650</v>
      </c>
      <c r="F54" s="459">
        <v>1875</v>
      </c>
      <c r="G54" s="459" t="s">
        <v>1063</v>
      </c>
      <c r="H54" s="459" t="s">
        <v>989</v>
      </c>
      <c r="I54" s="109"/>
    </row>
    <row r="55" spans="1:9" ht="30" x14ac:dyDescent="0.3">
      <c r="A55" s="458">
        <v>45</v>
      </c>
      <c r="B55" s="459" t="s">
        <v>533</v>
      </c>
      <c r="C55" s="459" t="s">
        <v>596</v>
      </c>
      <c r="D55" s="459" t="s">
        <v>597</v>
      </c>
      <c r="E55" s="459">
        <v>54</v>
      </c>
      <c r="F55" s="459">
        <v>500</v>
      </c>
      <c r="G55" s="459" t="s">
        <v>1063</v>
      </c>
      <c r="H55" s="459" t="s">
        <v>990</v>
      </c>
      <c r="I55" s="109"/>
    </row>
    <row r="56" spans="1:9" ht="30" x14ac:dyDescent="0.3">
      <c r="A56" s="458">
        <v>46</v>
      </c>
      <c r="B56" s="459" t="s">
        <v>533</v>
      </c>
      <c r="C56" s="459" t="s">
        <v>598</v>
      </c>
      <c r="D56" s="459" t="s">
        <v>599</v>
      </c>
      <c r="E56" s="459">
        <v>100.4</v>
      </c>
      <c r="F56" s="459">
        <v>875</v>
      </c>
      <c r="G56" s="459" t="s">
        <v>1063</v>
      </c>
      <c r="H56" s="459" t="s">
        <v>991</v>
      </c>
      <c r="I56" s="109"/>
    </row>
    <row r="57" spans="1:9" ht="30" x14ac:dyDescent="0.3">
      <c r="A57" s="458">
        <v>47</v>
      </c>
      <c r="B57" s="459" t="s">
        <v>533</v>
      </c>
      <c r="C57" s="459" t="s">
        <v>909</v>
      </c>
      <c r="D57" s="459" t="s">
        <v>600</v>
      </c>
      <c r="E57" s="459">
        <v>60.8</v>
      </c>
      <c r="F57" s="459">
        <v>625</v>
      </c>
      <c r="G57" s="459" t="s">
        <v>1063</v>
      </c>
      <c r="H57" s="459" t="s">
        <v>992</v>
      </c>
      <c r="I57" s="109"/>
    </row>
    <row r="58" spans="1:9" ht="30" x14ac:dyDescent="0.3">
      <c r="A58" s="458">
        <v>48</v>
      </c>
      <c r="B58" s="459" t="s">
        <v>533</v>
      </c>
      <c r="C58" s="459" t="s">
        <v>993</v>
      </c>
      <c r="D58" s="459" t="s">
        <v>994</v>
      </c>
      <c r="E58" s="459">
        <v>205.4</v>
      </c>
      <c r="F58" s="459">
        <v>750</v>
      </c>
      <c r="G58" s="459" t="s">
        <v>1063</v>
      </c>
      <c r="H58" s="459" t="s">
        <v>995</v>
      </c>
      <c r="I58" s="109"/>
    </row>
    <row r="59" spans="1:9" ht="30" x14ac:dyDescent="0.3">
      <c r="A59" s="458">
        <v>49</v>
      </c>
      <c r="B59" s="459" t="s">
        <v>533</v>
      </c>
      <c r="C59" s="459" t="s">
        <v>910</v>
      </c>
      <c r="D59" s="459" t="s">
        <v>601</v>
      </c>
      <c r="E59" s="459">
        <v>136</v>
      </c>
      <c r="F59" s="459">
        <v>1000</v>
      </c>
      <c r="G59" s="459" t="s">
        <v>1063</v>
      </c>
      <c r="H59" s="459" t="s">
        <v>996</v>
      </c>
      <c r="I59" s="109"/>
    </row>
    <row r="60" spans="1:9" ht="30" x14ac:dyDescent="0.3">
      <c r="A60" s="458">
        <v>50</v>
      </c>
      <c r="B60" s="459" t="s">
        <v>533</v>
      </c>
      <c r="C60" s="459" t="s">
        <v>602</v>
      </c>
      <c r="D60" s="459" t="s">
        <v>603</v>
      </c>
      <c r="E60" s="459">
        <v>184</v>
      </c>
      <c r="F60" s="459">
        <v>2360</v>
      </c>
      <c r="G60" s="459" t="s">
        <v>1063</v>
      </c>
      <c r="H60" s="459" t="s">
        <v>997</v>
      </c>
      <c r="I60" s="109"/>
    </row>
    <row r="61" spans="1:9" ht="30" x14ac:dyDescent="0.3">
      <c r="A61" s="458">
        <v>51</v>
      </c>
      <c r="B61" s="459" t="s">
        <v>533</v>
      </c>
      <c r="C61" s="459" t="s">
        <v>604</v>
      </c>
      <c r="D61" s="459" t="s">
        <v>605</v>
      </c>
      <c r="E61" s="459">
        <v>70</v>
      </c>
      <c r="F61" s="459">
        <v>700</v>
      </c>
      <c r="G61" s="459" t="s">
        <v>1063</v>
      </c>
      <c r="H61" s="459" t="s">
        <v>998</v>
      </c>
      <c r="I61" s="109"/>
    </row>
    <row r="62" spans="1:9" ht="30" x14ac:dyDescent="0.3">
      <c r="A62" s="458">
        <v>52</v>
      </c>
      <c r="B62" s="459" t="s">
        <v>533</v>
      </c>
      <c r="C62" s="459" t="s">
        <v>606</v>
      </c>
      <c r="D62" s="459" t="s">
        <v>607</v>
      </c>
      <c r="E62" s="459">
        <v>90</v>
      </c>
      <c r="F62" s="459">
        <v>762.5</v>
      </c>
      <c r="G62" s="459" t="s">
        <v>1063</v>
      </c>
      <c r="H62" s="459" t="s">
        <v>999</v>
      </c>
      <c r="I62" s="109"/>
    </row>
    <row r="63" spans="1:9" ht="30" x14ac:dyDescent="0.3">
      <c r="A63" s="458">
        <v>53</v>
      </c>
      <c r="B63" s="459" t="s">
        <v>533</v>
      </c>
      <c r="C63" s="459" t="s">
        <v>608</v>
      </c>
      <c r="D63" s="459" t="s">
        <v>609</v>
      </c>
      <c r="E63" s="459">
        <v>161.9</v>
      </c>
      <c r="F63" s="459">
        <v>1250</v>
      </c>
      <c r="G63" s="459" t="s">
        <v>1063</v>
      </c>
      <c r="H63" s="459" t="s">
        <v>1000</v>
      </c>
      <c r="I63" s="109"/>
    </row>
    <row r="64" spans="1:9" ht="30" x14ac:dyDescent="0.3">
      <c r="A64" s="458">
        <v>54</v>
      </c>
      <c r="B64" s="459" t="s">
        <v>533</v>
      </c>
      <c r="C64" s="459" t="s">
        <v>911</v>
      </c>
      <c r="D64" s="459" t="s">
        <v>610</v>
      </c>
      <c r="E64" s="459">
        <v>94.1</v>
      </c>
      <c r="F64" s="459">
        <v>875</v>
      </c>
      <c r="G64" s="459" t="s">
        <v>1063</v>
      </c>
      <c r="H64" s="459" t="s">
        <v>1001</v>
      </c>
      <c r="I64" s="109"/>
    </row>
    <row r="65" spans="1:9" ht="30" x14ac:dyDescent="0.3">
      <c r="A65" s="458">
        <v>55</v>
      </c>
      <c r="B65" s="459" t="s">
        <v>533</v>
      </c>
      <c r="C65" s="459" t="s">
        <v>912</v>
      </c>
      <c r="D65" s="459" t="s">
        <v>611</v>
      </c>
      <c r="E65" s="459">
        <v>82.9</v>
      </c>
      <c r="F65" s="459">
        <v>375</v>
      </c>
      <c r="G65" s="459" t="s">
        <v>1063</v>
      </c>
      <c r="H65" s="459" t="s">
        <v>1002</v>
      </c>
      <c r="I65" s="109"/>
    </row>
    <row r="66" spans="1:9" ht="30" x14ac:dyDescent="0.3">
      <c r="A66" s="458">
        <v>56</v>
      </c>
      <c r="B66" s="459" t="s">
        <v>533</v>
      </c>
      <c r="C66" s="459" t="s">
        <v>612</v>
      </c>
      <c r="D66" s="459" t="s">
        <v>613</v>
      </c>
      <c r="E66" s="459">
        <v>90</v>
      </c>
      <c r="F66" s="459">
        <v>625</v>
      </c>
      <c r="G66" s="459" t="s">
        <v>1063</v>
      </c>
      <c r="H66" s="459" t="s">
        <v>1003</v>
      </c>
      <c r="I66" s="109"/>
    </row>
    <row r="67" spans="1:9" ht="45" x14ac:dyDescent="0.3">
      <c r="A67" s="458">
        <v>57</v>
      </c>
      <c r="B67" s="459" t="s">
        <v>533</v>
      </c>
      <c r="C67" s="459" t="s">
        <v>913</v>
      </c>
      <c r="D67" s="459" t="s">
        <v>614</v>
      </c>
      <c r="E67" s="459">
        <v>95.75</v>
      </c>
      <c r="F67" s="459">
        <v>1500</v>
      </c>
      <c r="G67" s="459" t="s">
        <v>1063</v>
      </c>
      <c r="H67" s="459" t="s">
        <v>1004</v>
      </c>
      <c r="I67" s="109"/>
    </row>
    <row r="68" spans="1:9" x14ac:dyDescent="0.3">
      <c r="A68" s="530">
        <v>58</v>
      </c>
      <c r="B68" s="530" t="s">
        <v>533</v>
      </c>
      <c r="C68" s="530" t="s">
        <v>914</v>
      </c>
      <c r="D68" s="530" t="s">
        <v>615</v>
      </c>
      <c r="E68" s="530">
        <v>196</v>
      </c>
      <c r="F68" s="459">
        <v>325</v>
      </c>
      <c r="G68" s="530" t="s">
        <v>1063</v>
      </c>
      <c r="H68" s="459" t="s">
        <v>1005</v>
      </c>
      <c r="I68" s="109"/>
    </row>
    <row r="69" spans="1:9" x14ac:dyDescent="0.3">
      <c r="A69" s="531"/>
      <c r="B69" s="531"/>
      <c r="C69" s="531"/>
      <c r="D69" s="531"/>
      <c r="E69" s="531"/>
      <c r="F69" s="459">
        <v>325</v>
      </c>
      <c r="G69" s="531"/>
      <c r="H69" s="459" t="s">
        <v>1006</v>
      </c>
      <c r="I69" s="109"/>
    </row>
    <row r="70" spans="1:9" x14ac:dyDescent="0.3">
      <c r="A70" s="531"/>
      <c r="B70" s="531"/>
      <c r="C70" s="531"/>
      <c r="D70" s="531"/>
      <c r="E70" s="531"/>
      <c r="F70" s="459">
        <v>325</v>
      </c>
      <c r="G70" s="531"/>
      <c r="H70" s="459" t="s">
        <v>1007</v>
      </c>
      <c r="I70" s="109"/>
    </row>
    <row r="71" spans="1:9" x14ac:dyDescent="0.3">
      <c r="A71" s="532"/>
      <c r="B71" s="532"/>
      <c r="C71" s="532"/>
      <c r="D71" s="532"/>
      <c r="E71" s="532"/>
      <c r="F71" s="459">
        <v>325</v>
      </c>
      <c r="G71" s="532"/>
      <c r="H71" s="459" t="s">
        <v>1008</v>
      </c>
      <c r="I71" s="109"/>
    </row>
    <row r="72" spans="1:9" ht="30" x14ac:dyDescent="0.3">
      <c r="A72" s="458">
        <v>59</v>
      </c>
      <c r="B72" s="459" t="s">
        <v>533</v>
      </c>
      <c r="C72" s="459" t="s">
        <v>616</v>
      </c>
      <c r="D72" s="459" t="s">
        <v>617</v>
      </c>
      <c r="E72" s="459">
        <v>135.69999999999999</v>
      </c>
      <c r="F72" s="459">
        <v>750</v>
      </c>
      <c r="G72" s="459" t="s">
        <v>1063</v>
      </c>
      <c r="H72" s="459" t="s">
        <v>1009</v>
      </c>
      <c r="I72" s="109"/>
    </row>
    <row r="73" spans="1:9" ht="30" x14ac:dyDescent="0.3">
      <c r="A73" s="458">
        <v>60</v>
      </c>
      <c r="B73" s="459" t="s">
        <v>533</v>
      </c>
      <c r="C73" s="459" t="s">
        <v>618</v>
      </c>
      <c r="D73" s="459" t="s">
        <v>619</v>
      </c>
      <c r="E73" s="459">
        <v>90</v>
      </c>
      <c r="F73" s="459">
        <v>875</v>
      </c>
      <c r="G73" s="459" t="s">
        <v>1063</v>
      </c>
      <c r="H73" s="459" t="s">
        <v>1010</v>
      </c>
      <c r="I73" s="109"/>
    </row>
    <row r="74" spans="1:9" ht="30" x14ac:dyDescent="0.3">
      <c r="A74" s="530">
        <v>61</v>
      </c>
      <c r="B74" s="530" t="s">
        <v>533</v>
      </c>
      <c r="C74" s="530" t="s">
        <v>620</v>
      </c>
      <c r="D74" s="530" t="s">
        <v>915</v>
      </c>
      <c r="E74" s="530">
        <v>140.9</v>
      </c>
      <c r="F74" s="459">
        <v>250</v>
      </c>
      <c r="G74" s="530" t="s">
        <v>1063</v>
      </c>
      <c r="H74" s="459" t="s">
        <v>1011</v>
      </c>
      <c r="I74" s="109"/>
    </row>
    <row r="75" spans="1:9" x14ac:dyDescent="0.3">
      <c r="A75" s="532"/>
      <c r="B75" s="532"/>
      <c r="C75" s="532"/>
      <c r="D75" s="532"/>
      <c r="E75" s="532"/>
      <c r="F75" s="459">
        <v>250</v>
      </c>
      <c r="G75" s="532"/>
      <c r="H75" s="459" t="s">
        <v>1012</v>
      </c>
      <c r="I75" s="109"/>
    </row>
    <row r="76" spans="1:9" ht="30" x14ac:dyDescent="0.3">
      <c r="A76" s="458">
        <v>62</v>
      </c>
      <c r="B76" s="459" t="s">
        <v>533</v>
      </c>
      <c r="C76" s="459" t="s">
        <v>621</v>
      </c>
      <c r="D76" s="459" t="s">
        <v>622</v>
      </c>
      <c r="E76" s="459">
        <v>157.09</v>
      </c>
      <c r="F76" s="459">
        <v>3125</v>
      </c>
      <c r="G76" s="459" t="s">
        <v>1063</v>
      </c>
      <c r="H76" s="459" t="s">
        <v>1013</v>
      </c>
      <c r="I76" s="109"/>
    </row>
    <row r="77" spans="1:9" ht="30" x14ac:dyDescent="0.3">
      <c r="A77" s="458">
        <v>63</v>
      </c>
      <c r="B77" s="459" t="s">
        <v>533</v>
      </c>
      <c r="C77" s="459" t="s">
        <v>623</v>
      </c>
      <c r="D77" s="459" t="s">
        <v>624</v>
      </c>
      <c r="E77" s="459">
        <v>151.80000000000001</v>
      </c>
      <c r="F77" s="459">
        <v>1625</v>
      </c>
      <c r="G77" s="459" t="s">
        <v>1063</v>
      </c>
      <c r="H77" s="459" t="s">
        <v>1014</v>
      </c>
      <c r="I77" s="109"/>
    </row>
    <row r="78" spans="1:9" x14ac:dyDescent="0.3">
      <c r="A78" s="458">
        <v>64</v>
      </c>
      <c r="B78" s="459" t="s">
        <v>533</v>
      </c>
      <c r="C78" s="459" t="s">
        <v>625</v>
      </c>
      <c r="D78" s="459" t="s">
        <v>626</v>
      </c>
      <c r="E78" s="459">
        <v>95</v>
      </c>
      <c r="F78" s="459">
        <v>550</v>
      </c>
      <c r="G78" s="459" t="s">
        <v>1063</v>
      </c>
      <c r="H78" s="459" t="s">
        <v>1015</v>
      </c>
      <c r="I78" s="109"/>
    </row>
    <row r="79" spans="1:9" ht="30" x14ac:dyDescent="0.3">
      <c r="A79" s="458">
        <v>65</v>
      </c>
      <c r="B79" s="459" t="s">
        <v>533</v>
      </c>
      <c r="C79" s="459" t="s">
        <v>627</v>
      </c>
      <c r="D79" s="459" t="s">
        <v>628</v>
      </c>
      <c r="E79" s="459">
        <v>237.3</v>
      </c>
      <c r="F79" s="459">
        <v>3630.63</v>
      </c>
      <c r="G79" s="459" t="s">
        <v>1063</v>
      </c>
      <c r="H79" s="459" t="s">
        <v>1016</v>
      </c>
      <c r="I79" s="109"/>
    </row>
    <row r="80" spans="1:9" ht="30" x14ac:dyDescent="0.3">
      <c r="A80" s="458">
        <v>66</v>
      </c>
      <c r="B80" s="459" t="s">
        <v>533</v>
      </c>
      <c r="C80" s="459" t="s">
        <v>629</v>
      </c>
      <c r="D80" s="459" t="s">
        <v>630</v>
      </c>
      <c r="E80" s="459">
        <v>110</v>
      </c>
      <c r="F80" s="459">
        <v>737.5</v>
      </c>
      <c r="G80" s="459" t="s">
        <v>1063</v>
      </c>
      <c r="H80" s="459" t="s">
        <v>1017</v>
      </c>
      <c r="I80" s="109"/>
    </row>
    <row r="81" spans="1:9" ht="30" x14ac:dyDescent="0.3">
      <c r="A81" s="458">
        <v>67</v>
      </c>
      <c r="B81" s="459" t="s">
        <v>533</v>
      </c>
      <c r="C81" s="459" t="s">
        <v>631</v>
      </c>
      <c r="D81" s="459" t="s">
        <v>632</v>
      </c>
      <c r="E81" s="459">
        <v>46</v>
      </c>
      <c r="F81" s="459">
        <v>625</v>
      </c>
      <c r="G81" s="459" t="s">
        <v>1063</v>
      </c>
      <c r="H81" s="459" t="s">
        <v>1018</v>
      </c>
      <c r="I81" s="109"/>
    </row>
    <row r="82" spans="1:9" ht="30" x14ac:dyDescent="0.3">
      <c r="A82" s="458">
        <v>68</v>
      </c>
      <c r="B82" s="459" t="s">
        <v>533</v>
      </c>
      <c r="C82" s="459" t="s">
        <v>916</v>
      </c>
      <c r="D82" s="459" t="s">
        <v>633</v>
      </c>
      <c r="E82" s="459">
        <v>137</v>
      </c>
      <c r="F82" s="459">
        <v>1187.5</v>
      </c>
      <c r="G82" s="459" t="s">
        <v>1063</v>
      </c>
      <c r="H82" s="459" t="s">
        <v>1019</v>
      </c>
      <c r="I82" s="109"/>
    </row>
    <row r="83" spans="1:9" ht="30" x14ac:dyDescent="0.3">
      <c r="A83" s="458">
        <v>69</v>
      </c>
      <c r="B83" s="459" t="s">
        <v>533</v>
      </c>
      <c r="C83" s="459" t="s">
        <v>634</v>
      </c>
      <c r="D83" s="459" t="s">
        <v>635</v>
      </c>
      <c r="E83" s="459">
        <v>107</v>
      </c>
      <c r="F83" s="459">
        <v>1250</v>
      </c>
      <c r="G83" s="459" t="s">
        <v>1063</v>
      </c>
      <c r="H83" s="459" t="s">
        <v>1020</v>
      </c>
      <c r="I83" s="109"/>
    </row>
    <row r="84" spans="1:9" ht="30" x14ac:dyDescent="0.3">
      <c r="A84" s="458">
        <v>70</v>
      </c>
      <c r="B84" s="459" t="s">
        <v>533</v>
      </c>
      <c r="C84" s="459" t="s">
        <v>636</v>
      </c>
      <c r="D84" s="459" t="s">
        <v>637</v>
      </c>
      <c r="E84" s="459">
        <v>268.3</v>
      </c>
      <c r="F84" s="459">
        <v>4425</v>
      </c>
      <c r="G84" s="459" t="s">
        <v>1063</v>
      </c>
      <c r="H84" s="459" t="s">
        <v>1021</v>
      </c>
      <c r="I84" s="109"/>
    </row>
    <row r="85" spans="1:9" ht="30" x14ac:dyDescent="0.3">
      <c r="A85" s="458">
        <v>71</v>
      </c>
      <c r="B85" s="459" t="s">
        <v>533</v>
      </c>
      <c r="C85" s="459" t="s">
        <v>638</v>
      </c>
      <c r="D85" s="459" t="s">
        <v>639</v>
      </c>
      <c r="E85" s="459">
        <v>161</v>
      </c>
      <c r="F85" s="459">
        <v>900</v>
      </c>
      <c r="G85" s="459" t="s">
        <v>1063</v>
      </c>
      <c r="H85" s="459" t="s">
        <v>1022</v>
      </c>
      <c r="I85" s="109"/>
    </row>
    <row r="86" spans="1:9" ht="45" x14ac:dyDescent="0.3">
      <c r="A86" s="458">
        <v>72</v>
      </c>
      <c r="B86" s="459" t="s">
        <v>533</v>
      </c>
      <c r="C86" s="459" t="s">
        <v>917</v>
      </c>
      <c r="D86" s="459" t="s">
        <v>640</v>
      </c>
      <c r="E86" s="459">
        <v>91</v>
      </c>
      <c r="F86" s="459">
        <v>1875</v>
      </c>
      <c r="G86" s="459" t="s">
        <v>1063</v>
      </c>
      <c r="H86" s="459" t="s">
        <v>1023</v>
      </c>
      <c r="I86" s="109"/>
    </row>
    <row r="87" spans="1:9" ht="30" x14ac:dyDescent="0.3">
      <c r="A87" s="458">
        <v>73</v>
      </c>
      <c r="B87" s="459" t="s">
        <v>533</v>
      </c>
      <c r="C87" s="459" t="s">
        <v>641</v>
      </c>
      <c r="D87" s="459" t="s">
        <v>642</v>
      </c>
      <c r="E87" s="459">
        <v>100.76</v>
      </c>
      <c r="F87" s="459">
        <v>875</v>
      </c>
      <c r="G87" s="459" t="s">
        <v>1063</v>
      </c>
      <c r="H87" s="459" t="s">
        <v>1024</v>
      </c>
      <c r="I87" s="109"/>
    </row>
    <row r="88" spans="1:9" ht="30" x14ac:dyDescent="0.3">
      <c r="A88" s="458">
        <v>74</v>
      </c>
      <c r="B88" s="459" t="s">
        <v>533</v>
      </c>
      <c r="C88" s="459" t="s">
        <v>643</v>
      </c>
      <c r="D88" s="459" t="s">
        <v>644</v>
      </c>
      <c r="E88" s="459">
        <v>172.33</v>
      </c>
      <c r="F88" s="459">
        <v>1250</v>
      </c>
      <c r="G88" s="459" t="s">
        <v>1063</v>
      </c>
      <c r="H88" s="459" t="s">
        <v>1025</v>
      </c>
      <c r="I88" s="109"/>
    </row>
    <row r="89" spans="1:9" ht="30" x14ac:dyDescent="0.3">
      <c r="A89" s="458">
        <v>75</v>
      </c>
      <c r="B89" s="459" t="s">
        <v>533</v>
      </c>
      <c r="C89" s="459" t="s">
        <v>918</v>
      </c>
      <c r="D89" s="459" t="s">
        <v>645</v>
      </c>
      <c r="E89" s="459">
        <v>112.5</v>
      </c>
      <c r="F89" s="459">
        <v>1250</v>
      </c>
      <c r="G89" s="459" t="s">
        <v>1063</v>
      </c>
      <c r="H89" s="459" t="s">
        <v>1026</v>
      </c>
      <c r="I89" s="109"/>
    </row>
    <row r="90" spans="1:9" ht="30" x14ac:dyDescent="0.3">
      <c r="A90" s="458">
        <v>76</v>
      </c>
      <c r="B90" s="459" t="s">
        <v>533</v>
      </c>
      <c r="C90" s="459" t="s">
        <v>1087</v>
      </c>
      <c r="D90" s="459" t="s">
        <v>1088</v>
      </c>
      <c r="E90" s="459">
        <v>30</v>
      </c>
      <c r="F90" s="459">
        <v>1250</v>
      </c>
      <c r="G90" s="460" t="s">
        <v>1068</v>
      </c>
      <c r="H90" s="459" t="s">
        <v>1089</v>
      </c>
      <c r="I90" s="109"/>
    </row>
    <row r="91" spans="1:9" ht="30" x14ac:dyDescent="0.3">
      <c r="A91" s="458">
        <v>77</v>
      </c>
      <c r="B91" s="459" t="s">
        <v>533</v>
      </c>
      <c r="C91" s="459" t="s">
        <v>1090</v>
      </c>
      <c r="D91" s="459" t="s">
        <v>1091</v>
      </c>
      <c r="E91" s="459">
        <v>35</v>
      </c>
      <c r="F91" s="459">
        <v>1250</v>
      </c>
      <c r="G91" s="460" t="s">
        <v>1068</v>
      </c>
      <c r="H91" s="459" t="s">
        <v>1092</v>
      </c>
      <c r="I91" s="109"/>
    </row>
    <row r="92" spans="1:9" ht="30" x14ac:dyDescent="0.3">
      <c r="A92" s="458">
        <v>78</v>
      </c>
      <c r="B92" s="459" t="s">
        <v>533</v>
      </c>
      <c r="C92" s="459" t="s">
        <v>1090</v>
      </c>
      <c r="D92" s="459" t="s">
        <v>1093</v>
      </c>
      <c r="E92" s="459">
        <v>30</v>
      </c>
      <c r="F92" s="459">
        <v>1250</v>
      </c>
      <c r="G92" s="460" t="s">
        <v>1068</v>
      </c>
      <c r="H92" s="459" t="s">
        <v>1094</v>
      </c>
      <c r="I92" s="109"/>
    </row>
    <row r="93" spans="1:9" ht="30" x14ac:dyDescent="0.3">
      <c r="A93" s="458">
        <v>79</v>
      </c>
      <c r="B93" s="459" t="s">
        <v>533</v>
      </c>
      <c r="C93" s="459" t="s">
        <v>1095</v>
      </c>
      <c r="D93" s="459" t="s">
        <v>1096</v>
      </c>
      <c r="E93" s="459">
        <v>172</v>
      </c>
      <c r="F93" s="459">
        <v>500</v>
      </c>
      <c r="G93" s="460" t="s">
        <v>1097</v>
      </c>
      <c r="H93" s="459" t="s">
        <v>1098</v>
      </c>
      <c r="I93" s="109"/>
    </row>
    <row r="94" spans="1:9" ht="30" x14ac:dyDescent="0.3">
      <c r="A94" s="458">
        <v>80</v>
      </c>
      <c r="B94" s="459" t="s">
        <v>533</v>
      </c>
      <c r="C94" s="459"/>
      <c r="D94" s="459"/>
      <c r="E94" s="459"/>
      <c r="F94" s="459">
        <v>400</v>
      </c>
      <c r="G94" s="460" t="s">
        <v>1097</v>
      </c>
      <c r="H94" s="459" t="s">
        <v>1099</v>
      </c>
      <c r="I94" s="109"/>
    </row>
    <row r="95" spans="1:9" s="21" customFormat="1" x14ac:dyDescent="0.25">
      <c r="A95" s="55" t="s">
        <v>258</v>
      </c>
      <c r="B95" s="23"/>
      <c r="C95" s="23"/>
      <c r="D95" s="23"/>
      <c r="E95" s="23"/>
      <c r="F95" s="23"/>
      <c r="G95" s="114"/>
      <c r="H95" s="23"/>
      <c r="I95" s="109"/>
    </row>
    <row r="96" spans="1:9" s="21" customFormat="1" x14ac:dyDescent="0.3">
      <c r="A96" s="22"/>
    </row>
    <row r="97" spans="1:9" s="2" customFormat="1" x14ac:dyDescent="0.3">
      <c r="B97" s="58" t="s">
        <v>93</v>
      </c>
      <c r="E97" s="5"/>
    </row>
    <row r="98" spans="1:9" s="2" customFormat="1" x14ac:dyDescent="0.3">
      <c r="A98"/>
      <c r="C98" s="56" t="s">
        <v>248</v>
      </c>
      <c r="E98" s="2" t="s">
        <v>253</v>
      </c>
      <c r="F98"/>
      <c r="G98"/>
      <c r="H98"/>
      <c r="I98"/>
    </row>
    <row r="99" spans="1:9" s="2" customFormat="1" x14ac:dyDescent="0.3">
      <c r="A99"/>
      <c r="C99" s="53" t="s">
        <v>123</v>
      </c>
      <c r="E99" s="2" t="s">
        <v>249</v>
      </c>
      <c r="F99"/>
      <c r="G99"/>
      <c r="H99"/>
      <c r="I99"/>
    </row>
  </sheetData>
  <mergeCells count="25">
    <mergeCell ref="A1:D1"/>
    <mergeCell ref="G10:G11"/>
    <mergeCell ref="A32:A33"/>
    <mergeCell ref="B32:B33"/>
    <mergeCell ref="C32:C33"/>
    <mergeCell ref="D32:D33"/>
    <mergeCell ref="E32:E33"/>
    <mergeCell ref="G32:G33"/>
    <mergeCell ref="A10:A11"/>
    <mergeCell ref="B10:B11"/>
    <mergeCell ref="C10:C11"/>
    <mergeCell ref="D10:D11"/>
    <mergeCell ref="E10:E11"/>
    <mergeCell ref="G68:G71"/>
    <mergeCell ref="A74:A75"/>
    <mergeCell ref="B74:B75"/>
    <mergeCell ref="C74:C75"/>
    <mergeCell ref="D74:D75"/>
    <mergeCell ref="E74:E75"/>
    <mergeCell ref="G74:G75"/>
    <mergeCell ref="A68:A71"/>
    <mergeCell ref="B68:B71"/>
    <mergeCell ref="C68:C71"/>
    <mergeCell ref="D68:D71"/>
    <mergeCell ref="E68:E7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10 B34:B68 B72:B74 B12:B32 B76:B95">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5"/>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51"/>
  <sheetViews>
    <sheetView showGridLines="0" view="pageBreakPreview" zoomScale="80" zoomScaleNormal="100" zoomScaleSheetLayoutView="80" workbookViewId="0">
      <selection activeCell="G21" sqref="G21"/>
    </sheetView>
  </sheetViews>
  <sheetFormatPr defaultColWidth="9.140625" defaultRowHeight="15" x14ac:dyDescent="0.3"/>
  <cols>
    <col min="1" max="1" width="4.7109375" style="244" customWidth="1"/>
    <col min="2" max="2" width="23.28515625" style="244" customWidth="1"/>
    <col min="3" max="4" width="17.7109375" style="244" customWidth="1"/>
    <col min="5" max="6" width="14.140625" style="243" customWidth="1"/>
    <col min="7" max="7" width="20.42578125" style="243" customWidth="1"/>
    <col min="8" max="8" width="23.7109375" style="243" customWidth="1"/>
    <col min="9" max="9" width="21.42578125" style="243" customWidth="1"/>
    <col min="10" max="16384" width="9.140625" style="244"/>
  </cols>
  <sheetData>
    <row r="1" spans="1:10" s="243" customFormat="1" ht="27.6" customHeight="1" x14ac:dyDescent="0.2">
      <c r="A1" s="533" t="s">
        <v>496</v>
      </c>
      <c r="B1" s="533"/>
      <c r="C1" s="533"/>
      <c r="D1" s="533"/>
      <c r="E1" s="533"/>
      <c r="F1" s="108"/>
      <c r="G1" s="108"/>
      <c r="H1" s="233"/>
      <c r="I1" s="83" t="s">
        <v>182</v>
      </c>
    </row>
    <row r="2" spans="1:10" s="243" customFormat="1" x14ac:dyDescent="0.3">
      <c r="A2" s="85" t="s">
        <v>124</v>
      </c>
      <c r="B2" s="108"/>
      <c r="C2" s="108"/>
      <c r="D2" s="108"/>
      <c r="E2" s="108"/>
      <c r="F2" s="108"/>
      <c r="G2" s="108"/>
      <c r="H2" s="233"/>
      <c r="I2" s="110" t="str">
        <f>'ფორმა N1'!M2</f>
        <v>12.08-03.10.2022</v>
      </c>
    </row>
    <row r="3" spans="1:10" s="243" customFormat="1" x14ac:dyDescent="0.2">
      <c r="A3" s="108"/>
      <c r="B3" s="108"/>
      <c r="C3" s="108"/>
      <c r="D3" s="108"/>
      <c r="E3" s="108"/>
      <c r="F3" s="108"/>
      <c r="G3" s="108"/>
      <c r="H3" s="106"/>
      <c r="I3" s="106"/>
    </row>
    <row r="4" spans="1:10" s="2" customFormat="1" x14ac:dyDescent="0.3">
      <c r="A4" s="60" t="str">
        <f>'ფორმა N2'!A4</f>
        <v>ანგარიშვალდებული პირის დასახელება:</v>
      </c>
      <c r="B4" s="60"/>
      <c r="C4" s="60"/>
      <c r="D4" s="60"/>
      <c r="E4" s="108"/>
      <c r="F4" s="108"/>
      <c r="G4" s="108"/>
      <c r="H4" s="108"/>
      <c r="I4" s="108"/>
      <c r="J4" s="243"/>
    </row>
    <row r="5" spans="1:10" s="2" customFormat="1" x14ac:dyDescent="0.3">
      <c r="A5" s="93" t="str">
        <f>'ფორმა N1'!D4</f>
        <v>მპგ ,,ქართული ოცნება დემოკრატიული საქართველო"</v>
      </c>
      <c r="B5" s="1"/>
      <c r="C5" s="1"/>
      <c r="D5" s="1"/>
      <c r="E5" s="211"/>
      <c r="F5" s="211"/>
      <c r="G5" s="211"/>
      <c r="H5" s="211"/>
      <c r="I5" s="211"/>
    </row>
    <row r="6" spans="1:10" s="243" customFormat="1" ht="13.5" x14ac:dyDescent="0.2">
      <c r="A6" s="107"/>
      <c r="B6" s="108"/>
      <c r="C6" s="108"/>
      <c r="D6" s="108"/>
      <c r="E6" s="108"/>
      <c r="F6" s="108"/>
      <c r="G6" s="108"/>
      <c r="H6" s="108"/>
      <c r="I6" s="108"/>
    </row>
    <row r="7" spans="1:10" ht="30" x14ac:dyDescent="0.3">
      <c r="A7" s="234" t="s">
        <v>64</v>
      </c>
      <c r="B7" s="236" t="s">
        <v>229</v>
      </c>
      <c r="C7" s="235" t="s">
        <v>225</v>
      </c>
      <c r="D7" s="235" t="s">
        <v>226</v>
      </c>
      <c r="E7" s="235" t="s">
        <v>227</v>
      </c>
      <c r="F7" s="235" t="s">
        <v>228</v>
      </c>
      <c r="G7" s="235" t="s">
        <v>222</v>
      </c>
      <c r="H7" s="235" t="s">
        <v>223</v>
      </c>
      <c r="I7" s="235" t="s">
        <v>224</v>
      </c>
    </row>
    <row r="8" spans="1:10" x14ac:dyDescent="0.3">
      <c r="A8" s="236">
        <v>1</v>
      </c>
      <c r="B8" s="236">
        <v>2</v>
      </c>
      <c r="C8" s="235">
        <v>3</v>
      </c>
      <c r="D8" s="236">
        <v>4</v>
      </c>
      <c r="E8" s="235">
        <v>5</v>
      </c>
      <c r="F8" s="236">
        <v>6</v>
      </c>
      <c r="G8" s="235">
        <v>7</v>
      </c>
      <c r="H8" s="236">
        <v>8</v>
      </c>
      <c r="I8" s="235">
        <v>9</v>
      </c>
    </row>
    <row r="9" spans="1:10" ht="30" x14ac:dyDescent="0.3">
      <c r="A9" s="413">
        <v>1</v>
      </c>
      <c r="B9" s="414" t="s">
        <v>646</v>
      </c>
      <c r="C9" s="414" t="s">
        <v>647</v>
      </c>
      <c r="D9" s="414" t="s">
        <v>648</v>
      </c>
      <c r="E9" s="414">
        <v>2012</v>
      </c>
      <c r="F9" s="414" t="s">
        <v>649</v>
      </c>
      <c r="G9" s="414">
        <v>66066.13</v>
      </c>
      <c r="H9" s="408" t="s">
        <v>650</v>
      </c>
      <c r="I9" s="414" t="s">
        <v>651</v>
      </c>
    </row>
    <row r="10" spans="1:10" ht="15.75" x14ac:dyDescent="0.3">
      <c r="A10" s="413">
        <v>2</v>
      </c>
      <c r="B10" s="414" t="s">
        <v>652</v>
      </c>
      <c r="C10" s="414" t="s">
        <v>653</v>
      </c>
      <c r="D10" s="414" t="s">
        <v>654</v>
      </c>
      <c r="E10" s="414">
        <v>2016</v>
      </c>
      <c r="F10" s="414" t="s">
        <v>655</v>
      </c>
      <c r="G10" s="414">
        <v>24874.959999999999</v>
      </c>
      <c r="H10" s="408" t="s">
        <v>656</v>
      </c>
      <c r="I10" s="414" t="s">
        <v>651</v>
      </c>
    </row>
    <row r="11" spans="1:10" ht="15.75" x14ac:dyDescent="0.3">
      <c r="A11" s="413">
        <v>3</v>
      </c>
      <c r="B11" s="414" t="s">
        <v>652</v>
      </c>
      <c r="C11" s="414" t="s">
        <v>653</v>
      </c>
      <c r="D11" s="414" t="s">
        <v>654</v>
      </c>
      <c r="E11" s="414">
        <v>2016</v>
      </c>
      <c r="F11" s="414" t="s">
        <v>657</v>
      </c>
      <c r="G11" s="414">
        <v>24874.959999999999</v>
      </c>
      <c r="H11" s="408" t="s">
        <v>656</v>
      </c>
      <c r="I11" s="414" t="s">
        <v>651</v>
      </c>
    </row>
    <row r="12" spans="1:10" ht="15.75" x14ac:dyDescent="0.3">
      <c r="A12" s="413">
        <v>4</v>
      </c>
      <c r="B12" s="414" t="s">
        <v>652</v>
      </c>
      <c r="C12" s="414" t="s">
        <v>653</v>
      </c>
      <c r="D12" s="414" t="s">
        <v>654</v>
      </c>
      <c r="E12" s="414">
        <v>2016</v>
      </c>
      <c r="F12" s="414" t="s">
        <v>658</v>
      </c>
      <c r="G12" s="414">
        <v>24874.959999999999</v>
      </c>
      <c r="H12" s="408" t="s">
        <v>656</v>
      </c>
      <c r="I12" s="414" t="s">
        <v>651</v>
      </c>
    </row>
    <row r="13" spans="1:10" ht="15.75" x14ac:dyDescent="0.3">
      <c r="A13" s="413">
        <v>5</v>
      </c>
      <c r="B13" s="414" t="s">
        <v>652</v>
      </c>
      <c r="C13" s="414" t="s">
        <v>653</v>
      </c>
      <c r="D13" s="414" t="s">
        <v>654</v>
      </c>
      <c r="E13" s="414">
        <v>2016</v>
      </c>
      <c r="F13" s="414" t="s">
        <v>659</v>
      </c>
      <c r="G13" s="414">
        <v>24874.959999999999</v>
      </c>
      <c r="H13" s="408" t="s">
        <v>656</v>
      </c>
      <c r="I13" s="414" t="s">
        <v>651</v>
      </c>
    </row>
    <row r="14" spans="1:10" ht="15.75" x14ac:dyDescent="0.3">
      <c r="A14" s="413">
        <v>6</v>
      </c>
      <c r="B14" s="414" t="s">
        <v>652</v>
      </c>
      <c r="C14" s="414" t="s">
        <v>653</v>
      </c>
      <c r="D14" s="414" t="s">
        <v>654</v>
      </c>
      <c r="E14" s="414">
        <v>2016</v>
      </c>
      <c r="F14" s="414" t="s">
        <v>660</v>
      </c>
      <c r="G14" s="414">
        <v>23250.45</v>
      </c>
      <c r="H14" s="408" t="s">
        <v>656</v>
      </c>
      <c r="I14" s="414" t="s">
        <v>651</v>
      </c>
    </row>
    <row r="15" spans="1:10" s="243" customFormat="1" x14ac:dyDescent="0.25">
      <c r="A15" s="413">
        <v>7</v>
      </c>
      <c r="B15" s="414" t="s">
        <v>652</v>
      </c>
      <c r="C15" s="414" t="s">
        <v>653</v>
      </c>
      <c r="D15" s="414" t="s">
        <v>654</v>
      </c>
      <c r="E15" s="414">
        <v>2016</v>
      </c>
      <c r="F15" s="414" t="s">
        <v>661</v>
      </c>
      <c r="G15" s="414">
        <v>23250.45</v>
      </c>
      <c r="H15" s="408" t="s">
        <v>656</v>
      </c>
      <c r="I15" s="414" t="s">
        <v>651</v>
      </c>
    </row>
    <row r="16" spans="1:10" s="243" customFormat="1" x14ac:dyDescent="0.25">
      <c r="A16" s="413">
        <v>8</v>
      </c>
      <c r="B16" s="414" t="s">
        <v>652</v>
      </c>
      <c r="C16" s="414" t="s">
        <v>653</v>
      </c>
      <c r="D16" s="414" t="s">
        <v>654</v>
      </c>
      <c r="E16" s="414">
        <v>2016</v>
      </c>
      <c r="F16" s="414" t="s">
        <v>662</v>
      </c>
      <c r="G16" s="414">
        <v>23250.45</v>
      </c>
      <c r="H16" s="408" t="s">
        <v>656</v>
      </c>
      <c r="I16" s="414" t="s">
        <v>651</v>
      </c>
    </row>
    <row r="17" spans="1:9" s="243" customFormat="1" x14ac:dyDescent="0.25">
      <c r="A17" s="413">
        <v>9</v>
      </c>
      <c r="B17" s="414" t="s">
        <v>652</v>
      </c>
      <c r="C17" s="414" t="s">
        <v>653</v>
      </c>
      <c r="D17" s="414" t="s">
        <v>654</v>
      </c>
      <c r="E17" s="414">
        <v>2016</v>
      </c>
      <c r="F17" s="414" t="s">
        <v>663</v>
      </c>
      <c r="G17" s="414">
        <v>23250.45</v>
      </c>
      <c r="H17" s="408" t="s">
        <v>656</v>
      </c>
      <c r="I17" s="414" t="s">
        <v>651</v>
      </c>
    </row>
    <row r="18" spans="1:9" s="243" customFormat="1" x14ac:dyDescent="0.25">
      <c r="A18" s="413">
        <v>10</v>
      </c>
      <c r="B18" s="414" t="s">
        <v>652</v>
      </c>
      <c r="C18" s="414" t="s">
        <v>653</v>
      </c>
      <c r="D18" s="414" t="s">
        <v>654</v>
      </c>
      <c r="E18" s="414">
        <v>2016</v>
      </c>
      <c r="F18" s="414" t="s">
        <v>664</v>
      </c>
      <c r="G18" s="414">
        <v>23250.45</v>
      </c>
      <c r="H18" s="408" t="s">
        <v>656</v>
      </c>
      <c r="I18" s="414" t="s">
        <v>651</v>
      </c>
    </row>
    <row r="19" spans="1:9" s="243" customFormat="1" x14ac:dyDescent="0.25">
      <c r="A19" s="413">
        <v>11</v>
      </c>
      <c r="B19" s="414" t="s">
        <v>652</v>
      </c>
      <c r="C19" s="414" t="s">
        <v>653</v>
      </c>
      <c r="D19" s="414" t="s">
        <v>654</v>
      </c>
      <c r="E19" s="414">
        <v>2016</v>
      </c>
      <c r="F19" s="414" t="s">
        <v>665</v>
      </c>
      <c r="G19" s="414">
        <v>24757.46</v>
      </c>
      <c r="H19" s="408" t="s">
        <v>656</v>
      </c>
      <c r="I19" s="414" t="s">
        <v>651</v>
      </c>
    </row>
    <row r="20" spans="1:9" s="243" customFormat="1" x14ac:dyDescent="0.25">
      <c r="A20" s="413"/>
      <c r="B20" s="414"/>
      <c r="C20" s="414"/>
      <c r="D20" s="414"/>
      <c r="E20" s="414"/>
      <c r="F20" s="414"/>
      <c r="G20" s="415"/>
      <c r="H20" s="408"/>
      <c r="I20" s="415"/>
    </row>
    <row r="21" spans="1:9" s="243" customFormat="1" x14ac:dyDescent="0.25">
      <c r="A21" s="413"/>
      <c r="B21" s="414"/>
      <c r="C21" s="414"/>
      <c r="D21" s="414"/>
      <c r="E21" s="414"/>
      <c r="F21" s="414"/>
      <c r="G21" s="415"/>
      <c r="H21" s="408"/>
      <c r="I21" s="415"/>
    </row>
    <row r="22" spans="1:9" s="243" customFormat="1" x14ac:dyDescent="0.25">
      <c r="A22" s="413"/>
      <c r="B22" s="414"/>
      <c r="C22" s="414"/>
      <c r="D22" s="414"/>
      <c r="E22" s="414"/>
      <c r="F22" s="414"/>
      <c r="G22" s="415"/>
      <c r="H22" s="408"/>
      <c r="I22" s="415"/>
    </row>
    <row r="23" spans="1:9" s="243" customFormat="1" x14ac:dyDescent="0.25">
      <c r="A23" s="413"/>
      <c r="B23" s="414"/>
      <c r="C23" s="414"/>
      <c r="D23" s="414"/>
      <c r="E23" s="414"/>
      <c r="F23" s="414"/>
      <c r="G23" s="415"/>
      <c r="H23" s="408"/>
      <c r="I23" s="415"/>
    </row>
    <row r="24" spans="1:9" s="243" customFormat="1" x14ac:dyDescent="0.25">
      <c r="A24" s="237" t="s">
        <v>258</v>
      </c>
      <c r="B24" s="238"/>
      <c r="C24" s="238"/>
      <c r="D24" s="238"/>
      <c r="E24" s="238"/>
      <c r="F24" s="238"/>
      <c r="G24" s="238"/>
      <c r="H24" s="245"/>
      <c r="I24" s="238"/>
    </row>
    <row r="25" spans="1:9" s="243" customFormat="1" ht="12.75" x14ac:dyDescent="0.2"/>
    <row r="26" spans="1:9" s="243" customFormat="1" ht="12.75" x14ac:dyDescent="0.2"/>
    <row r="27" spans="1:9" s="243" customFormat="1" x14ac:dyDescent="0.3">
      <c r="A27" s="244"/>
    </row>
    <row r="28" spans="1:9" s="2" customFormat="1" x14ac:dyDescent="0.3">
      <c r="B28" s="58" t="s">
        <v>93</v>
      </c>
      <c r="E28" s="5"/>
    </row>
    <row r="29" spans="1:9" s="2" customFormat="1" x14ac:dyDescent="0.3">
      <c r="C29" s="57"/>
      <c r="E29" s="57"/>
      <c r="F29" s="246"/>
      <c r="G29" s="246"/>
      <c r="H29" s="211"/>
      <c r="I29" s="211"/>
    </row>
    <row r="30" spans="1:9" s="2" customFormat="1" x14ac:dyDescent="0.3">
      <c r="A30" s="211"/>
      <c r="C30" s="56" t="s">
        <v>248</v>
      </c>
      <c r="E30" s="2" t="s">
        <v>253</v>
      </c>
      <c r="F30" s="211"/>
      <c r="G30" s="211"/>
      <c r="H30" s="211"/>
      <c r="I30" s="211"/>
    </row>
    <row r="31" spans="1:9" s="2" customFormat="1" x14ac:dyDescent="0.3">
      <c r="A31" s="211"/>
      <c r="C31" s="53" t="s">
        <v>123</v>
      </c>
      <c r="E31" s="2" t="s">
        <v>249</v>
      </c>
      <c r="F31" s="211"/>
      <c r="G31" s="211"/>
      <c r="H31" s="211"/>
      <c r="I31" s="211"/>
    </row>
    <row r="32" spans="1:9" s="211" customFormat="1" x14ac:dyDescent="0.3">
      <c r="B32" s="2"/>
      <c r="C32" s="244"/>
    </row>
    <row r="33" s="211" customFormat="1" ht="12.75" x14ac:dyDescent="0.2"/>
    <row r="34" s="243" customFormat="1" ht="12.75" x14ac:dyDescent="0.2"/>
    <row r="35" s="243" customFormat="1" ht="12.75" x14ac:dyDescent="0.2"/>
    <row r="36" s="243" customFormat="1" ht="12.75" x14ac:dyDescent="0.2"/>
    <row r="37" s="243" customFormat="1" ht="12.75" x14ac:dyDescent="0.2"/>
    <row r="38" s="243" customFormat="1" ht="12.75" x14ac:dyDescent="0.2"/>
    <row r="39" s="243" customFormat="1" ht="12.75" x14ac:dyDescent="0.2"/>
    <row r="40" s="243" customFormat="1" ht="12.75" x14ac:dyDescent="0.2"/>
    <row r="41" s="243" customFormat="1" ht="12.75" x14ac:dyDescent="0.2"/>
    <row r="42" s="243" customFormat="1" ht="12.75" x14ac:dyDescent="0.2"/>
    <row r="43" s="243" customFormat="1" ht="12.75" x14ac:dyDescent="0.2"/>
    <row r="44" s="243" customFormat="1" ht="12.75" x14ac:dyDescent="0.2"/>
    <row r="45" s="243" customFormat="1" ht="12.75" x14ac:dyDescent="0.2"/>
    <row r="46" s="243" customFormat="1" ht="12.75" x14ac:dyDescent="0.2"/>
    <row r="47" s="243" customFormat="1" ht="12.75" x14ac:dyDescent="0.2"/>
    <row r="48" s="243" customFormat="1" ht="12.75" x14ac:dyDescent="0.2"/>
    <row r="49" s="243" customFormat="1" ht="12.75" x14ac:dyDescent="0.2"/>
    <row r="50" s="243" customFormat="1" ht="12.75" x14ac:dyDescent="0.2"/>
    <row r="51" s="243" customFormat="1" ht="12.75" x14ac:dyDescent="0.2"/>
  </sheetData>
  <mergeCells count="1">
    <mergeCell ref="A1:E1"/>
  </mergeCells>
  <dataValidations count="1">
    <dataValidation allowBlank="1" showInputMessage="1" showErrorMessage="1" error="თვე/დღე/წელი" prompt="თვე/დღე/წელი" sqref="H9:H24"/>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view="pageBreakPreview" zoomScale="80" zoomScaleNormal="100" zoomScaleSheetLayoutView="80" workbookViewId="0">
      <selection activeCell="K12" sqref="K12"/>
    </sheetView>
  </sheetViews>
  <sheetFormatPr defaultColWidth="9.140625" defaultRowHeight="12.75" x14ac:dyDescent="0.2"/>
  <cols>
    <col min="1" max="1" width="11.7109375" style="136" customWidth="1"/>
    <col min="2" max="2" width="21.5703125" style="136" customWidth="1"/>
    <col min="3" max="3" width="19.140625" style="136" customWidth="1"/>
    <col min="4" max="4" width="23.7109375" style="136" customWidth="1"/>
    <col min="5" max="6" width="16.5703125" style="136" bestFit="1" customWidth="1"/>
    <col min="7" max="7" width="17" style="136" customWidth="1"/>
    <col min="8" max="8" width="19" style="136" customWidth="1"/>
    <col min="9" max="9" width="24.42578125" style="136" customWidth="1"/>
    <col min="10" max="16384" width="9.140625" style="136"/>
  </cols>
  <sheetData>
    <row r="1" spans="1:13" s="211" customFormat="1" ht="15" x14ac:dyDescent="0.2">
      <c r="A1" s="533" t="s">
        <v>495</v>
      </c>
      <c r="B1" s="533"/>
      <c r="C1" s="533"/>
      <c r="D1" s="533"/>
      <c r="E1" s="533"/>
      <c r="F1" s="108"/>
      <c r="G1" s="108"/>
      <c r="H1" s="233"/>
      <c r="I1" s="61" t="s">
        <v>94</v>
      </c>
    </row>
    <row r="2" spans="1:13" s="211" customFormat="1" ht="15" x14ac:dyDescent="0.3">
      <c r="A2" s="85" t="s">
        <v>124</v>
      </c>
      <c r="B2" s="108"/>
      <c r="C2" s="108"/>
      <c r="D2" s="108"/>
      <c r="E2" s="108"/>
      <c r="F2" s="108"/>
      <c r="G2" s="108"/>
      <c r="H2" s="233"/>
      <c r="I2" s="110" t="str">
        <f>'ფორმა N1'!M2</f>
        <v>12.08-03.10.2022</v>
      </c>
    </row>
    <row r="3" spans="1:13" s="211" customFormat="1" ht="15" x14ac:dyDescent="0.2">
      <c r="A3" s="108"/>
      <c r="B3" s="108"/>
      <c r="C3" s="108"/>
      <c r="D3" s="108"/>
      <c r="E3" s="108"/>
      <c r="F3" s="108"/>
      <c r="G3" s="108"/>
      <c r="H3" s="106"/>
      <c r="I3" s="106"/>
      <c r="M3" s="136"/>
    </row>
    <row r="4" spans="1:13" s="211" customFormat="1" ht="15" x14ac:dyDescent="0.3">
      <c r="A4" s="60" t="str">
        <f>'ფორმა N2'!A4</f>
        <v>ანგარიშვალდებული პირის დასახელება:</v>
      </c>
      <c r="B4" s="60"/>
      <c r="C4" s="60"/>
      <c r="D4" s="108"/>
      <c r="E4" s="108"/>
      <c r="F4" s="108"/>
      <c r="G4" s="108"/>
      <c r="H4" s="108"/>
      <c r="I4" s="108"/>
    </row>
    <row r="5" spans="1:13" ht="15" x14ac:dyDescent="0.3">
      <c r="A5" s="133" t="str">
        <f>'ფორმა N1'!D4</f>
        <v>მპგ ,,ქართული ოცნება დემოკრატიული საქართველო"</v>
      </c>
      <c r="B5" s="63"/>
      <c r="C5" s="63"/>
    </row>
    <row r="6" spans="1:13" s="211" customFormat="1" ht="13.5" x14ac:dyDescent="0.2">
      <c r="A6" s="107"/>
      <c r="B6" s="108"/>
      <c r="C6" s="108"/>
      <c r="D6" s="108"/>
      <c r="E6" s="108"/>
      <c r="F6" s="108"/>
      <c r="G6" s="108"/>
      <c r="H6" s="108"/>
      <c r="I6" s="108"/>
    </row>
    <row r="7" spans="1:13" s="211" customFormat="1" ht="60" x14ac:dyDescent="0.2">
      <c r="A7" s="234" t="s">
        <v>64</v>
      </c>
      <c r="B7" s="235" t="s">
        <v>341</v>
      </c>
      <c r="C7" s="235" t="s">
        <v>342</v>
      </c>
      <c r="D7" s="235" t="s">
        <v>346</v>
      </c>
      <c r="E7" s="235" t="s">
        <v>347</v>
      </c>
      <c r="F7" s="235" t="s">
        <v>343</v>
      </c>
      <c r="G7" s="235" t="s">
        <v>344</v>
      </c>
      <c r="H7" s="235" t="s">
        <v>354</v>
      </c>
      <c r="I7" s="235" t="s">
        <v>345</v>
      </c>
    </row>
    <row r="8" spans="1:13" s="211" customFormat="1" ht="15" x14ac:dyDescent="0.2">
      <c r="A8" s="236">
        <v>1</v>
      </c>
      <c r="B8" s="236">
        <v>2</v>
      </c>
      <c r="C8" s="235">
        <v>3</v>
      </c>
      <c r="D8" s="236">
        <v>6</v>
      </c>
      <c r="E8" s="235">
        <v>7</v>
      </c>
      <c r="F8" s="236">
        <v>8</v>
      </c>
      <c r="G8" s="236">
        <v>9</v>
      </c>
      <c r="H8" s="236">
        <v>10</v>
      </c>
      <c r="I8" s="235">
        <v>11</v>
      </c>
    </row>
    <row r="9" spans="1:13" s="211" customFormat="1" ht="15" x14ac:dyDescent="0.2">
      <c r="A9" s="413">
        <v>1</v>
      </c>
      <c r="B9" s="414"/>
      <c r="C9" s="414"/>
      <c r="D9" s="422"/>
      <c r="E9" s="414"/>
      <c r="F9" s="416"/>
      <c r="G9" s="416"/>
      <c r="H9" s="423"/>
      <c r="I9" s="423"/>
    </row>
    <row r="10" spans="1:13" s="211" customFormat="1" ht="15" x14ac:dyDescent="0.2">
      <c r="A10" s="413">
        <v>2</v>
      </c>
      <c r="B10" s="414"/>
      <c r="C10" s="414"/>
      <c r="D10" s="422"/>
      <c r="E10" s="414"/>
      <c r="F10" s="416"/>
      <c r="G10" s="416"/>
      <c r="H10" s="414"/>
      <c r="I10" s="414"/>
    </row>
    <row r="11" spans="1:13" s="211" customFormat="1" ht="15" x14ac:dyDescent="0.2">
      <c r="A11" s="413">
        <v>3</v>
      </c>
      <c r="B11" s="414"/>
      <c r="C11" s="414"/>
      <c r="D11" s="422"/>
      <c r="E11" s="414"/>
      <c r="F11" s="416"/>
      <c r="G11" s="416"/>
      <c r="H11" s="414"/>
      <c r="I11" s="414"/>
    </row>
    <row r="12" spans="1:13" s="211" customFormat="1" ht="15" x14ac:dyDescent="0.2">
      <c r="A12" s="413">
        <v>4</v>
      </c>
      <c r="B12" s="414"/>
      <c r="C12" s="414"/>
      <c r="D12" s="422"/>
      <c r="E12" s="414"/>
      <c r="F12" s="416"/>
      <c r="G12" s="416"/>
      <c r="H12" s="414"/>
      <c r="I12" s="414"/>
    </row>
    <row r="13" spans="1:13" s="211" customFormat="1" ht="15" x14ac:dyDescent="0.2">
      <c r="A13" s="413">
        <v>5</v>
      </c>
      <c r="B13" s="414"/>
      <c r="C13" s="414"/>
      <c r="D13" s="422"/>
      <c r="E13" s="414"/>
      <c r="F13" s="416"/>
      <c r="G13" s="416"/>
      <c r="H13" s="414"/>
      <c r="I13" s="414"/>
    </row>
    <row r="14" spans="1:13" s="211" customFormat="1" ht="15" x14ac:dyDescent="0.2">
      <c r="A14" s="237" t="s">
        <v>258</v>
      </c>
      <c r="B14" s="238"/>
      <c r="C14" s="238"/>
      <c r="D14" s="238"/>
      <c r="E14" s="238"/>
      <c r="F14" s="239"/>
      <c r="G14" s="239"/>
      <c r="H14" s="239"/>
      <c r="I14" s="239"/>
    </row>
    <row r="15" spans="1:13" x14ac:dyDescent="0.2">
      <c r="A15" s="240"/>
      <c r="B15" s="240"/>
      <c r="C15" s="240"/>
      <c r="D15" s="240"/>
      <c r="E15" s="240"/>
      <c r="F15" s="240"/>
      <c r="G15" s="240"/>
      <c r="H15" s="240"/>
      <c r="I15" s="240"/>
    </row>
    <row r="16" spans="1:13" x14ac:dyDescent="0.2">
      <c r="A16" s="240"/>
      <c r="B16" s="240"/>
      <c r="C16" s="240"/>
      <c r="D16" s="240"/>
      <c r="E16" s="240"/>
      <c r="F16" s="240"/>
      <c r="G16" s="240"/>
      <c r="H16" s="240"/>
      <c r="I16" s="240"/>
    </row>
    <row r="17" spans="1:9" ht="15" x14ac:dyDescent="0.3">
      <c r="A17" s="241"/>
      <c r="B17" s="240"/>
      <c r="C17" s="240"/>
      <c r="D17" s="240"/>
      <c r="E17" s="240"/>
      <c r="F17" s="240"/>
      <c r="G17" s="240"/>
      <c r="H17" s="240"/>
      <c r="I17" s="240"/>
    </row>
    <row r="18" spans="1:9" ht="15" x14ac:dyDescent="0.3">
      <c r="A18" s="118"/>
      <c r="B18" s="119" t="s">
        <v>93</v>
      </c>
      <c r="C18" s="118"/>
      <c r="D18" s="118"/>
      <c r="E18" s="120"/>
      <c r="F18" s="118"/>
      <c r="G18" s="118"/>
      <c r="H18" s="118"/>
      <c r="I18" s="118"/>
    </row>
    <row r="19" spans="1:9" ht="15" x14ac:dyDescent="0.3">
      <c r="A19" s="118"/>
      <c r="B19" s="118"/>
      <c r="C19" s="121"/>
      <c r="D19" s="118"/>
      <c r="F19" s="121"/>
      <c r="G19" s="242"/>
    </row>
    <row r="20" spans="1:9" ht="15" x14ac:dyDescent="0.3">
      <c r="B20" s="118"/>
      <c r="C20" s="122" t="s">
        <v>248</v>
      </c>
      <c r="D20" s="118"/>
      <c r="F20" s="118" t="s">
        <v>253</v>
      </c>
    </row>
    <row r="21" spans="1:9" ht="15" x14ac:dyDescent="0.3">
      <c r="B21" s="118"/>
      <c r="C21" s="123" t="s">
        <v>123</v>
      </c>
      <c r="D21" s="118"/>
      <c r="F21" s="118" t="s">
        <v>249</v>
      </c>
    </row>
    <row r="22" spans="1:9" ht="15" x14ac:dyDescent="0.3">
      <c r="B22" s="118"/>
      <c r="C22" s="123"/>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view="pageBreakPreview" topLeftCell="A88" zoomScale="80" zoomScaleNormal="100" zoomScaleSheetLayoutView="80" workbookViewId="0">
      <selection activeCell="I111" sqref="I111"/>
    </sheetView>
  </sheetViews>
  <sheetFormatPr defaultColWidth="9.140625" defaultRowHeight="15" x14ac:dyDescent="0.3"/>
  <cols>
    <col min="1" max="1" width="10" style="118" customWidth="1"/>
    <col min="2" max="2" width="19.5703125" style="118" customWidth="1"/>
    <col min="3" max="3" width="30" style="118" customWidth="1"/>
    <col min="4" max="4" width="29" style="118" customWidth="1"/>
    <col min="5" max="5" width="22.5703125" style="118" customWidth="1"/>
    <col min="6" max="6" width="20" style="118" customWidth="1"/>
    <col min="7" max="7" width="29.28515625" style="118" customWidth="1"/>
    <col min="8" max="8" width="27.140625" style="118" customWidth="1"/>
    <col min="9" max="9" width="26.42578125" style="118" customWidth="1"/>
    <col min="10" max="10" width="0.5703125" style="118" customWidth="1"/>
    <col min="11" max="16384" width="9.140625" style="118"/>
  </cols>
  <sheetData>
    <row r="1" spans="1:10" x14ac:dyDescent="0.3">
      <c r="A1" s="500" t="s">
        <v>493</v>
      </c>
      <c r="B1" s="500"/>
      <c r="C1" s="500"/>
      <c r="D1" s="500"/>
      <c r="E1" s="60"/>
      <c r="F1" s="60"/>
      <c r="G1" s="60"/>
      <c r="H1" s="60"/>
      <c r="I1" s="83" t="s">
        <v>182</v>
      </c>
      <c r="J1" s="116"/>
    </row>
    <row r="2" spans="1:10" x14ac:dyDescent="0.3">
      <c r="A2" s="60" t="s">
        <v>124</v>
      </c>
      <c r="B2" s="60"/>
      <c r="C2" s="60"/>
      <c r="D2" s="60"/>
      <c r="E2" s="60"/>
      <c r="F2" s="60"/>
      <c r="G2" s="60"/>
      <c r="H2" s="60"/>
      <c r="I2" s="117" t="str">
        <f>'ფორმა N1'!M2</f>
        <v>12.08-03.10.2022</v>
      </c>
      <c r="J2" s="116"/>
    </row>
    <row r="3" spans="1:10" x14ac:dyDescent="0.3">
      <c r="A3" s="60"/>
      <c r="B3" s="60"/>
      <c r="C3" s="60"/>
      <c r="D3" s="60"/>
      <c r="E3" s="60"/>
      <c r="F3" s="60"/>
      <c r="G3" s="60"/>
      <c r="H3" s="60"/>
      <c r="I3" s="83"/>
      <c r="J3" s="116"/>
    </row>
    <row r="4" spans="1:10" x14ac:dyDescent="0.3">
      <c r="A4" s="60" t="str">
        <f>'[3]ფორმა N2'!A4</f>
        <v>ანგარიშვალდებული პირის დასახელება:</v>
      </c>
      <c r="B4" s="60"/>
      <c r="C4" s="60"/>
      <c r="D4" s="60"/>
      <c r="E4" s="60"/>
      <c r="F4" s="60"/>
      <c r="G4" s="60"/>
      <c r="H4" s="60"/>
      <c r="I4" s="60"/>
      <c r="J4" s="85"/>
    </row>
    <row r="5" spans="1:10" x14ac:dyDescent="0.3">
      <c r="A5" s="133" t="str">
        <f>'ფორმა N1'!D4</f>
        <v>მპგ ,,ქართული ოცნება დემოკრატიული საქართველო"</v>
      </c>
      <c r="B5" s="133"/>
      <c r="C5" s="133"/>
      <c r="D5" s="133"/>
      <c r="E5" s="133"/>
      <c r="F5" s="133"/>
      <c r="G5" s="133"/>
      <c r="H5" s="133"/>
      <c r="I5" s="133"/>
    </row>
    <row r="6" spans="1:10" x14ac:dyDescent="0.3">
      <c r="A6" s="60"/>
      <c r="B6" s="60"/>
      <c r="C6" s="60"/>
      <c r="D6" s="60"/>
      <c r="E6" s="60"/>
      <c r="F6" s="60"/>
      <c r="G6" s="60"/>
      <c r="H6" s="60"/>
      <c r="I6" s="60"/>
      <c r="J6" s="85"/>
    </row>
    <row r="7" spans="1:10" x14ac:dyDescent="0.3">
      <c r="A7" s="60"/>
      <c r="B7" s="60"/>
      <c r="C7" s="60"/>
      <c r="D7" s="60"/>
      <c r="E7" s="60"/>
      <c r="F7" s="60"/>
      <c r="G7" s="60"/>
      <c r="H7" s="60"/>
      <c r="I7" s="60"/>
      <c r="J7" s="85"/>
    </row>
    <row r="8" spans="1:10" ht="63.75" customHeight="1" x14ac:dyDescent="0.3">
      <c r="A8" s="221" t="s">
        <v>64</v>
      </c>
      <c r="B8" s="222" t="s">
        <v>337</v>
      </c>
      <c r="C8" s="223" t="s">
        <v>374</v>
      </c>
      <c r="D8" s="223" t="s">
        <v>375</v>
      </c>
      <c r="E8" s="223" t="s">
        <v>338</v>
      </c>
      <c r="F8" s="223" t="s">
        <v>351</v>
      </c>
      <c r="G8" s="223" t="s">
        <v>352</v>
      </c>
      <c r="H8" s="223" t="s">
        <v>376</v>
      </c>
      <c r="I8" s="224" t="s">
        <v>353</v>
      </c>
      <c r="J8" s="85"/>
    </row>
    <row r="9" spans="1:10" ht="30" x14ac:dyDescent="0.3">
      <c r="A9" s="451">
        <v>1</v>
      </c>
      <c r="B9" s="452" t="s">
        <v>669</v>
      </c>
      <c r="C9" s="453" t="s">
        <v>670</v>
      </c>
      <c r="D9" s="453"/>
      <c r="E9" s="454" t="s">
        <v>671</v>
      </c>
      <c r="F9" s="454">
        <v>41437.199999999997</v>
      </c>
      <c r="G9" s="454">
        <v>41437.199999999997</v>
      </c>
      <c r="H9" s="454">
        <v>0</v>
      </c>
      <c r="I9" s="454">
        <v>41437.199999999997</v>
      </c>
      <c r="J9" s="85"/>
    </row>
    <row r="10" spans="1:10" ht="60" x14ac:dyDescent="0.3">
      <c r="A10" s="451">
        <v>2</v>
      </c>
      <c r="B10" s="452" t="s">
        <v>672</v>
      </c>
      <c r="C10" s="453" t="s">
        <v>673</v>
      </c>
      <c r="D10" s="453">
        <v>205282905</v>
      </c>
      <c r="E10" s="454" t="s">
        <v>674</v>
      </c>
      <c r="F10" s="454">
        <v>141390</v>
      </c>
      <c r="G10" s="454">
        <v>141390</v>
      </c>
      <c r="H10" s="454">
        <v>0</v>
      </c>
      <c r="I10" s="454">
        <v>141390</v>
      </c>
      <c r="J10" s="85"/>
    </row>
    <row r="11" spans="1:10" x14ac:dyDescent="0.3">
      <c r="A11" s="451">
        <v>3</v>
      </c>
      <c r="B11" s="452" t="s">
        <v>675</v>
      </c>
      <c r="C11" s="453" t="s">
        <v>676</v>
      </c>
      <c r="D11" s="453">
        <v>60001104537</v>
      </c>
      <c r="E11" s="454" t="s">
        <v>677</v>
      </c>
      <c r="F11" s="454">
        <v>162.5</v>
      </c>
      <c r="G11" s="454">
        <v>162.5</v>
      </c>
      <c r="H11" s="454">
        <v>0</v>
      </c>
      <c r="I11" s="454">
        <v>162.5</v>
      </c>
      <c r="J11" s="85"/>
    </row>
    <row r="12" spans="1:10" x14ac:dyDescent="0.3">
      <c r="A12" s="451">
        <v>4</v>
      </c>
      <c r="B12" s="452" t="s">
        <v>678</v>
      </c>
      <c r="C12" s="453" t="s">
        <v>679</v>
      </c>
      <c r="D12" s="453">
        <v>16001002430</v>
      </c>
      <c r="E12" s="454" t="s">
        <v>677</v>
      </c>
      <c r="F12" s="454">
        <v>100</v>
      </c>
      <c r="G12" s="454">
        <v>100</v>
      </c>
      <c r="H12" s="454">
        <v>0</v>
      </c>
      <c r="I12" s="454">
        <v>100</v>
      </c>
      <c r="J12" s="85"/>
    </row>
    <row r="13" spans="1:10" x14ac:dyDescent="0.3">
      <c r="A13" s="451">
        <v>5</v>
      </c>
      <c r="B13" s="452" t="s">
        <v>678</v>
      </c>
      <c r="C13" s="453" t="s">
        <v>680</v>
      </c>
      <c r="D13" s="453">
        <v>16201033680</v>
      </c>
      <c r="E13" s="454" t="s">
        <v>677</v>
      </c>
      <c r="F13" s="454">
        <v>100</v>
      </c>
      <c r="G13" s="454">
        <v>100</v>
      </c>
      <c r="H13" s="454">
        <v>0</v>
      </c>
      <c r="I13" s="454">
        <v>100</v>
      </c>
      <c r="J13" s="85"/>
    </row>
    <row r="14" spans="1:10" x14ac:dyDescent="0.3">
      <c r="A14" s="451">
        <v>6</v>
      </c>
      <c r="B14" s="452" t="s">
        <v>675</v>
      </c>
      <c r="C14" s="453" t="s">
        <v>681</v>
      </c>
      <c r="D14" s="453">
        <v>61006053900</v>
      </c>
      <c r="E14" s="454" t="s">
        <v>677</v>
      </c>
      <c r="F14" s="454">
        <v>162.5</v>
      </c>
      <c r="G14" s="454">
        <v>162.5</v>
      </c>
      <c r="H14" s="454">
        <v>0</v>
      </c>
      <c r="I14" s="454">
        <v>162.5</v>
      </c>
      <c r="J14" s="85"/>
    </row>
    <row r="15" spans="1:10" x14ac:dyDescent="0.3">
      <c r="A15" s="451">
        <v>7</v>
      </c>
      <c r="B15" s="452" t="s">
        <v>678</v>
      </c>
      <c r="C15" s="453" t="s">
        <v>682</v>
      </c>
      <c r="D15" s="453">
        <v>61008001136</v>
      </c>
      <c r="E15" s="454" t="s">
        <v>677</v>
      </c>
      <c r="F15" s="454">
        <v>125</v>
      </c>
      <c r="G15" s="454">
        <v>125</v>
      </c>
      <c r="H15" s="454">
        <v>0</v>
      </c>
      <c r="I15" s="454">
        <v>125</v>
      </c>
      <c r="J15" s="85"/>
    </row>
    <row r="16" spans="1:10" x14ac:dyDescent="0.3">
      <c r="A16" s="451">
        <v>8</v>
      </c>
      <c r="B16" s="452" t="s">
        <v>675</v>
      </c>
      <c r="C16" s="453" t="s">
        <v>683</v>
      </c>
      <c r="D16" s="453">
        <v>61006068519</v>
      </c>
      <c r="E16" s="454" t="s">
        <v>677</v>
      </c>
      <c r="F16" s="454">
        <v>162.5</v>
      </c>
      <c r="G16" s="454">
        <v>162.5</v>
      </c>
      <c r="H16" s="454">
        <v>0</v>
      </c>
      <c r="I16" s="454">
        <v>162.5</v>
      </c>
      <c r="J16" s="85"/>
    </row>
    <row r="17" spans="1:10" x14ac:dyDescent="0.3">
      <c r="A17" s="451">
        <v>9</v>
      </c>
      <c r="B17" s="452" t="s">
        <v>678</v>
      </c>
      <c r="C17" s="453" t="s">
        <v>684</v>
      </c>
      <c r="D17" s="453">
        <v>61008001937</v>
      </c>
      <c r="E17" s="454" t="s">
        <v>677</v>
      </c>
      <c r="F17" s="454">
        <v>162.5</v>
      </c>
      <c r="G17" s="454">
        <v>162.5</v>
      </c>
      <c r="H17" s="454">
        <v>0</v>
      </c>
      <c r="I17" s="454">
        <v>162.5</v>
      </c>
      <c r="J17" s="85"/>
    </row>
    <row r="18" spans="1:10" x14ac:dyDescent="0.3">
      <c r="A18" s="451">
        <v>10</v>
      </c>
      <c r="B18" s="452" t="s">
        <v>675</v>
      </c>
      <c r="C18" s="453" t="s">
        <v>685</v>
      </c>
      <c r="D18" s="453">
        <v>61006047190</v>
      </c>
      <c r="E18" s="454" t="s">
        <v>677</v>
      </c>
      <c r="F18" s="454">
        <v>162.5</v>
      </c>
      <c r="G18" s="454">
        <v>162.5</v>
      </c>
      <c r="H18" s="454">
        <v>0</v>
      </c>
      <c r="I18" s="454">
        <v>162.5</v>
      </c>
      <c r="J18" s="85"/>
    </row>
    <row r="19" spans="1:10" x14ac:dyDescent="0.3">
      <c r="A19" s="451">
        <v>11</v>
      </c>
      <c r="B19" s="452" t="s">
        <v>678</v>
      </c>
      <c r="C19" s="453" t="s">
        <v>686</v>
      </c>
      <c r="D19" s="453">
        <v>61006053166</v>
      </c>
      <c r="E19" s="454" t="s">
        <v>677</v>
      </c>
      <c r="F19" s="454">
        <v>162.5</v>
      </c>
      <c r="G19" s="454">
        <v>162.5</v>
      </c>
      <c r="H19" s="454">
        <v>0</v>
      </c>
      <c r="I19" s="454">
        <v>162.5</v>
      </c>
      <c r="J19" s="85"/>
    </row>
    <row r="20" spans="1:10" x14ac:dyDescent="0.3">
      <c r="A20" s="451">
        <v>12</v>
      </c>
      <c r="B20" s="452" t="s">
        <v>675</v>
      </c>
      <c r="C20" s="453" t="s">
        <v>687</v>
      </c>
      <c r="D20" s="453" t="s">
        <v>688</v>
      </c>
      <c r="E20" s="454" t="s">
        <v>677</v>
      </c>
      <c r="F20" s="454">
        <v>125</v>
      </c>
      <c r="G20" s="454">
        <v>125</v>
      </c>
      <c r="H20" s="454">
        <v>0</v>
      </c>
      <c r="I20" s="454">
        <v>125</v>
      </c>
      <c r="J20" s="85"/>
    </row>
    <row r="21" spans="1:10" x14ac:dyDescent="0.3">
      <c r="A21" s="451">
        <v>13</v>
      </c>
      <c r="B21" s="452" t="s">
        <v>675</v>
      </c>
      <c r="C21" s="453" t="s">
        <v>689</v>
      </c>
      <c r="D21" s="453" t="s">
        <v>690</v>
      </c>
      <c r="E21" s="454" t="s">
        <v>677</v>
      </c>
      <c r="F21" s="454">
        <v>162.5</v>
      </c>
      <c r="G21" s="454">
        <v>162.5</v>
      </c>
      <c r="H21" s="454">
        <v>0</v>
      </c>
      <c r="I21" s="454">
        <v>162.5</v>
      </c>
      <c r="J21" s="85"/>
    </row>
    <row r="22" spans="1:10" x14ac:dyDescent="0.3">
      <c r="A22" s="451">
        <v>14</v>
      </c>
      <c r="B22" s="452" t="s">
        <v>675</v>
      </c>
      <c r="C22" s="453" t="s">
        <v>691</v>
      </c>
      <c r="D22" s="453" t="s">
        <v>692</v>
      </c>
      <c r="E22" s="454" t="s">
        <v>677</v>
      </c>
      <c r="F22" s="454">
        <v>162.5</v>
      </c>
      <c r="G22" s="454">
        <v>162.5</v>
      </c>
      <c r="H22" s="454">
        <v>0</v>
      </c>
      <c r="I22" s="454">
        <v>162.5</v>
      </c>
      <c r="J22" s="85"/>
    </row>
    <row r="23" spans="1:10" x14ac:dyDescent="0.3">
      <c r="A23" s="451">
        <v>15</v>
      </c>
      <c r="B23" s="452" t="s">
        <v>678</v>
      </c>
      <c r="C23" s="453" t="s">
        <v>693</v>
      </c>
      <c r="D23" s="453" t="s">
        <v>694</v>
      </c>
      <c r="E23" s="454" t="s">
        <v>677</v>
      </c>
      <c r="F23" s="454">
        <v>100</v>
      </c>
      <c r="G23" s="454">
        <v>100</v>
      </c>
      <c r="H23" s="454">
        <v>0</v>
      </c>
      <c r="I23" s="454">
        <v>100</v>
      </c>
      <c r="J23" s="85"/>
    </row>
    <row r="24" spans="1:10" x14ac:dyDescent="0.3">
      <c r="A24" s="451">
        <v>16</v>
      </c>
      <c r="B24" s="452" t="s">
        <v>678</v>
      </c>
      <c r="C24" s="453" t="s">
        <v>695</v>
      </c>
      <c r="D24" s="453" t="s">
        <v>696</v>
      </c>
      <c r="E24" s="454" t="s">
        <v>677</v>
      </c>
      <c r="F24" s="454">
        <v>162.5</v>
      </c>
      <c r="G24" s="454">
        <v>162.5</v>
      </c>
      <c r="H24" s="454">
        <v>0</v>
      </c>
      <c r="I24" s="454">
        <v>162.5</v>
      </c>
      <c r="J24" s="85"/>
    </row>
    <row r="25" spans="1:10" x14ac:dyDescent="0.3">
      <c r="A25" s="451">
        <v>17</v>
      </c>
      <c r="B25" s="452" t="s">
        <v>697</v>
      </c>
      <c r="C25" s="453" t="s">
        <v>698</v>
      </c>
      <c r="D25" s="453" t="s">
        <v>699</v>
      </c>
      <c r="E25" s="454" t="s">
        <v>677</v>
      </c>
      <c r="F25" s="454">
        <v>100</v>
      </c>
      <c r="G25" s="454">
        <v>100</v>
      </c>
      <c r="H25" s="454">
        <v>0</v>
      </c>
      <c r="I25" s="454">
        <v>100</v>
      </c>
      <c r="J25" s="85"/>
    </row>
    <row r="26" spans="1:10" x14ac:dyDescent="0.3">
      <c r="A26" s="451">
        <v>18</v>
      </c>
      <c r="B26" s="452" t="s">
        <v>700</v>
      </c>
      <c r="C26" s="453" t="s">
        <v>701</v>
      </c>
      <c r="D26" s="453" t="s">
        <v>702</v>
      </c>
      <c r="E26" s="454" t="s">
        <v>677</v>
      </c>
      <c r="F26" s="454">
        <v>100</v>
      </c>
      <c r="G26" s="454">
        <v>100</v>
      </c>
      <c r="H26" s="454">
        <v>0</v>
      </c>
      <c r="I26" s="454">
        <v>100</v>
      </c>
      <c r="J26" s="85"/>
    </row>
    <row r="27" spans="1:10" x14ac:dyDescent="0.3">
      <c r="A27" s="451">
        <v>19</v>
      </c>
      <c r="B27" s="452" t="s">
        <v>678</v>
      </c>
      <c r="C27" s="453" t="s">
        <v>703</v>
      </c>
      <c r="D27" s="453" t="s">
        <v>704</v>
      </c>
      <c r="E27" s="454" t="s">
        <v>677</v>
      </c>
      <c r="F27" s="454">
        <v>162.5</v>
      </c>
      <c r="G27" s="454">
        <v>162.5</v>
      </c>
      <c r="H27" s="454">
        <v>0</v>
      </c>
      <c r="I27" s="454">
        <v>162.5</v>
      </c>
      <c r="J27" s="85"/>
    </row>
    <row r="28" spans="1:10" x14ac:dyDescent="0.3">
      <c r="A28" s="451">
        <v>20</v>
      </c>
      <c r="B28" s="452" t="s">
        <v>678</v>
      </c>
      <c r="C28" s="453" t="s">
        <v>705</v>
      </c>
      <c r="D28" s="453" t="s">
        <v>706</v>
      </c>
      <c r="E28" s="454" t="s">
        <v>677</v>
      </c>
      <c r="F28" s="454">
        <v>125</v>
      </c>
      <c r="G28" s="454">
        <v>125</v>
      </c>
      <c r="H28" s="454">
        <v>0</v>
      </c>
      <c r="I28" s="454">
        <v>125</v>
      </c>
      <c r="J28" s="85"/>
    </row>
    <row r="29" spans="1:10" x14ac:dyDescent="0.3">
      <c r="A29" s="451">
        <v>21</v>
      </c>
      <c r="B29" s="452" t="s">
        <v>678</v>
      </c>
      <c r="C29" s="453" t="s">
        <v>707</v>
      </c>
      <c r="D29" s="453" t="s">
        <v>708</v>
      </c>
      <c r="E29" s="454" t="s">
        <v>677</v>
      </c>
      <c r="F29" s="454">
        <v>162.5</v>
      </c>
      <c r="G29" s="454">
        <v>162.5</v>
      </c>
      <c r="H29" s="454">
        <v>0</v>
      </c>
      <c r="I29" s="454">
        <v>162.5</v>
      </c>
      <c r="J29" s="85"/>
    </row>
    <row r="30" spans="1:10" x14ac:dyDescent="0.3">
      <c r="A30" s="451">
        <v>22</v>
      </c>
      <c r="B30" s="452" t="s">
        <v>675</v>
      </c>
      <c r="C30" s="453" t="s">
        <v>709</v>
      </c>
      <c r="D30" s="453" t="s">
        <v>710</v>
      </c>
      <c r="E30" s="454" t="s">
        <v>677</v>
      </c>
      <c r="F30" s="454">
        <v>162.5</v>
      </c>
      <c r="G30" s="454">
        <v>162.5</v>
      </c>
      <c r="H30" s="454">
        <v>0</v>
      </c>
      <c r="I30" s="454">
        <v>162.5</v>
      </c>
      <c r="J30" s="85"/>
    </row>
    <row r="31" spans="1:10" x14ac:dyDescent="0.3">
      <c r="A31" s="451">
        <v>23</v>
      </c>
      <c r="B31" s="452" t="s">
        <v>675</v>
      </c>
      <c r="C31" s="453" t="s">
        <v>711</v>
      </c>
      <c r="D31" s="453" t="s">
        <v>712</v>
      </c>
      <c r="E31" s="454" t="s">
        <v>677</v>
      </c>
      <c r="F31" s="454">
        <v>162.5</v>
      </c>
      <c r="G31" s="454">
        <v>162.5</v>
      </c>
      <c r="H31" s="454">
        <v>0</v>
      </c>
      <c r="I31" s="454">
        <v>162.5</v>
      </c>
      <c r="J31" s="85"/>
    </row>
    <row r="32" spans="1:10" x14ac:dyDescent="0.3">
      <c r="A32" s="451">
        <v>24</v>
      </c>
      <c r="B32" s="452" t="s">
        <v>678</v>
      </c>
      <c r="C32" s="453" t="s">
        <v>713</v>
      </c>
      <c r="D32" s="453" t="s">
        <v>714</v>
      </c>
      <c r="E32" s="454" t="s">
        <v>677</v>
      </c>
      <c r="F32" s="454">
        <v>162.5</v>
      </c>
      <c r="G32" s="454">
        <v>162.5</v>
      </c>
      <c r="H32" s="454">
        <v>0</v>
      </c>
      <c r="I32" s="454">
        <v>162.5</v>
      </c>
      <c r="J32" s="85"/>
    </row>
    <row r="33" spans="1:10" x14ac:dyDescent="0.3">
      <c r="A33" s="451">
        <v>25</v>
      </c>
      <c r="B33" s="452" t="s">
        <v>678</v>
      </c>
      <c r="C33" s="453" t="s">
        <v>715</v>
      </c>
      <c r="D33" s="453" t="s">
        <v>716</v>
      </c>
      <c r="E33" s="454" t="s">
        <v>677</v>
      </c>
      <c r="F33" s="454">
        <v>125</v>
      </c>
      <c r="G33" s="454">
        <v>125</v>
      </c>
      <c r="H33" s="454">
        <v>0</v>
      </c>
      <c r="I33" s="454">
        <v>125</v>
      </c>
      <c r="J33" s="85"/>
    </row>
    <row r="34" spans="1:10" x14ac:dyDescent="0.3">
      <c r="A34" s="451">
        <v>26</v>
      </c>
      <c r="B34" s="452" t="s">
        <v>675</v>
      </c>
      <c r="C34" s="453" t="s">
        <v>717</v>
      </c>
      <c r="D34" s="453" t="s">
        <v>718</v>
      </c>
      <c r="E34" s="454" t="s">
        <v>677</v>
      </c>
      <c r="F34" s="454">
        <v>125</v>
      </c>
      <c r="G34" s="454">
        <v>125</v>
      </c>
      <c r="H34" s="454">
        <v>0</v>
      </c>
      <c r="I34" s="454">
        <v>125</v>
      </c>
      <c r="J34" s="85"/>
    </row>
    <row r="35" spans="1:10" x14ac:dyDescent="0.3">
      <c r="A35" s="451">
        <v>27</v>
      </c>
      <c r="B35" s="452" t="s">
        <v>678</v>
      </c>
      <c r="C35" s="453" t="s">
        <v>719</v>
      </c>
      <c r="D35" s="453" t="s">
        <v>720</v>
      </c>
      <c r="E35" s="454" t="s">
        <v>677</v>
      </c>
      <c r="F35" s="454">
        <v>125</v>
      </c>
      <c r="G35" s="454">
        <v>125</v>
      </c>
      <c r="H35" s="454">
        <v>0</v>
      </c>
      <c r="I35" s="454">
        <v>125</v>
      </c>
      <c r="J35" s="85"/>
    </row>
    <row r="36" spans="1:10" x14ac:dyDescent="0.3">
      <c r="A36" s="451">
        <v>28</v>
      </c>
      <c r="B36" s="452" t="s">
        <v>675</v>
      </c>
      <c r="C36" s="453" t="s">
        <v>721</v>
      </c>
      <c r="D36" s="453" t="s">
        <v>722</v>
      </c>
      <c r="E36" s="454" t="s">
        <v>677</v>
      </c>
      <c r="F36" s="454">
        <v>125</v>
      </c>
      <c r="G36" s="454">
        <v>125</v>
      </c>
      <c r="H36" s="454">
        <v>0</v>
      </c>
      <c r="I36" s="454">
        <v>125</v>
      </c>
      <c r="J36" s="85"/>
    </row>
    <row r="37" spans="1:10" x14ac:dyDescent="0.3">
      <c r="A37" s="451">
        <v>29</v>
      </c>
      <c r="B37" s="452" t="s">
        <v>723</v>
      </c>
      <c r="C37" s="453" t="s">
        <v>724</v>
      </c>
      <c r="D37" s="453" t="s">
        <v>725</v>
      </c>
      <c r="E37" s="454" t="s">
        <v>677</v>
      </c>
      <c r="F37" s="454">
        <v>125</v>
      </c>
      <c r="G37" s="454">
        <v>125</v>
      </c>
      <c r="H37" s="454">
        <v>0</v>
      </c>
      <c r="I37" s="454">
        <v>125</v>
      </c>
      <c r="J37" s="85"/>
    </row>
    <row r="38" spans="1:10" x14ac:dyDescent="0.3">
      <c r="A38" s="451">
        <v>30</v>
      </c>
      <c r="B38" s="452" t="s">
        <v>726</v>
      </c>
      <c r="C38" s="453" t="s">
        <v>727</v>
      </c>
      <c r="D38" s="453" t="s">
        <v>728</v>
      </c>
      <c r="E38" s="454" t="s">
        <v>677</v>
      </c>
      <c r="F38" s="454">
        <v>100</v>
      </c>
      <c r="G38" s="454">
        <v>100</v>
      </c>
      <c r="H38" s="454">
        <v>0</v>
      </c>
      <c r="I38" s="454">
        <v>100</v>
      </c>
      <c r="J38" s="85"/>
    </row>
    <row r="39" spans="1:10" x14ac:dyDescent="0.3">
      <c r="A39" s="451">
        <v>31</v>
      </c>
      <c r="B39" s="452" t="s">
        <v>726</v>
      </c>
      <c r="C39" s="453" t="s">
        <v>729</v>
      </c>
      <c r="D39" s="453" t="s">
        <v>730</v>
      </c>
      <c r="E39" s="454" t="s">
        <v>677</v>
      </c>
      <c r="F39" s="454">
        <v>125</v>
      </c>
      <c r="G39" s="454">
        <v>125</v>
      </c>
      <c r="H39" s="454">
        <v>0</v>
      </c>
      <c r="I39" s="454">
        <v>125</v>
      </c>
      <c r="J39" s="85"/>
    </row>
    <row r="40" spans="1:10" x14ac:dyDescent="0.3">
      <c r="A40" s="451">
        <v>32</v>
      </c>
      <c r="B40" s="452" t="s">
        <v>726</v>
      </c>
      <c r="C40" s="453" t="s">
        <v>731</v>
      </c>
      <c r="D40" s="453" t="s">
        <v>732</v>
      </c>
      <c r="E40" s="454" t="s">
        <v>677</v>
      </c>
      <c r="F40" s="454">
        <v>162.5</v>
      </c>
      <c r="G40" s="454">
        <v>162.5</v>
      </c>
      <c r="H40" s="454">
        <v>0</v>
      </c>
      <c r="I40" s="454">
        <v>162.5</v>
      </c>
      <c r="J40" s="85"/>
    </row>
    <row r="41" spans="1:10" x14ac:dyDescent="0.3">
      <c r="A41" s="451">
        <v>33</v>
      </c>
      <c r="B41" s="452" t="s">
        <v>726</v>
      </c>
      <c r="C41" s="453" t="s">
        <v>733</v>
      </c>
      <c r="D41" s="453" t="s">
        <v>734</v>
      </c>
      <c r="E41" s="454" t="s">
        <v>677</v>
      </c>
      <c r="F41" s="454">
        <v>162.5</v>
      </c>
      <c r="G41" s="454">
        <v>162.5</v>
      </c>
      <c r="H41" s="454">
        <v>0</v>
      </c>
      <c r="I41" s="454">
        <v>162.5</v>
      </c>
      <c r="J41" s="85"/>
    </row>
    <row r="42" spans="1:10" x14ac:dyDescent="0.3">
      <c r="A42" s="451">
        <v>34</v>
      </c>
      <c r="B42" s="452" t="s">
        <v>726</v>
      </c>
      <c r="C42" s="453" t="s">
        <v>735</v>
      </c>
      <c r="D42" s="453" t="s">
        <v>736</v>
      </c>
      <c r="E42" s="454" t="s">
        <v>677</v>
      </c>
      <c r="F42" s="454">
        <v>162.5</v>
      </c>
      <c r="G42" s="454">
        <v>162.5</v>
      </c>
      <c r="H42" s="454">
        <v>0</v>
      </c>
      <c r="I42" s="454">
        <v>162.5</v>
      </c>
      <c r="J42" s="85"/>
    </row>
    <row r="43" spans="1:10" x14ac:dyDescent="0.3">
      <c r="A43" s="451">
        <v>35</v>
      </c>
      <c r="B43" s="452" t="s">
        <v>726</v>
      </c>
      <c r="C43" s="453" t="s">
        <v>737</v>
      </c>
      <c r="D43" s="453" t="s">
        <v>738</v>
      </c>
      <c r="E43" s="454" t="s">
        <v>677</v>
      </c>
      <c r="F43" s="454">
        <v>162.5</v>
      </c>
      <c r="G43" s="454">
        <v>162.5</v>
      </c>
      <c r="H43" s="454">
        <v>0</v>
      </c>
      <c r="I43" s="454">
        <v>162.5</v>
      </c>
      <c r="J43" s="85"/>
    </row>
    <row r="44" spans="1:10" x14ac:dyDescent="0.3">
      <c r="A44" s="451">
        <v>36</v>
      </c>
      <c r="B44" s="452" t="s">
        <v>726</v>
      </c>
      <c r="C44" s="453" t="s">
        <v>739</v>
      </c>
      <c r="D44" s="453" t="s">
        <v>740</v>
      </c>
      <c r="E44" s="454" t="s">
        <v>677</v>
      </c>
      <c r="F44" s="454">
        <v>125</v>
      </c>
      <c r="G44" s="454">
        <v>125</v>
      </c>
      <c r="H44" s="454">
        <v>0</v>
      </c>
      <c r="I44" s="454">
        <v>125</v>
      </c>
      <c r="J44" s="85"/>
    </row>
    <row r="45" spans="1:10" x14ac:dyDescent="0.3">
      <c r="A45" s="451">
        <v>37</v>
      </c>
      <c r="B45" s="452" t="s">
        <v>741</v>
      </c>
      <c r="C45" s="453" t="s">
        <v>742</v>
      </c>
      <c r="D45" s="453" t="s">
        <v>743</v>
      </c>
      <c r="E45" s="454" t="s">
        <v>744</v>
      </c>
      <c r="F45" s="454">
        <v>250</v>
      </c>
      <c r="G45" s="454">
        <v>250</v>
      </c>
      <c r="H45" s="454">
        <v>0</v>
      </c>
      <c r="I45" s="454">
        <v>250</v>
      </c>
      <c r="J45" s="85"/>
    </row>
    <row r="46" spans="1:10" x14ac:dyDescent="0.3">
      <c r="A46" s="451">
        <v>38</v>
      </c>
      <c r="B46" s="452" t="s">
        <v>741</v>
      </c>
      <c r="C46" s="453" t="s">
        <v>745</v>
      </c>
      <c r="D46" s="453" t="s">
        <v>746</v>
      </c>
      <c r="E46" s="454" t="s">
        <v>744</v>
      </c>
      <c r="F46" s="454">
        <v>375</v>
      </c>
      <c r="G46" s="454">
        <v>375</v>
      </c>
      <c r="H46" s="454">
        <v>0</v>
      </c>
      <c r="I46" s="454">
        <v>375</v>
      </c>
      <c r="J46" s="85"/>
    </row>
    <row r="47" spans="1:10" x14ac:dyDescent="0.3">
      <c r="A47" s="451">
        <v>39</v>
      </c>
      <c r="B47" s="452" t="s">
        <v>747</v>
      </c>
      <c r="C47" s="453" t="s">
        <v>748</v>
      </c>
      <c r="D47" s="453" t="s">
        <v>749</v>
      </c>
      <c r="E47" s="454" t="s">
        <v>744</v>
      </c>
      <c r="F47" s="454">
        <v>3125</v>
      </c>
      <c r="G47" s="454">
        <v>3125</v>
      </c>
      <c r="H47" s="454">
        <v>0</v>
      </c>
      <c r="I47" s="454">
        <v>3125</v>
      </c>
      <c r="J47" s="85"/>
    </row>
    <row r="48" spans="1:10" x14ac:dyDescent="0.3">
      <c r="A48" s="451">
        <v>40</v>
      </c>
      <c r="B48" s="452" t="s">
        <v>747</v>
      </c>
      <c r="C48" s="453" t="s">
        <v>750</v>
      </c>
      <c r="D48" s="453" t="s">
        <v>751</v>
      </c>
      <c r="E48" s="454" t="s">
        <v>744</v>
      </c>
      <c r="F48" s="454">
        <v>500</v>
      </c>
      <c r="G48" s="454">
        <v>500</v>
      </c>
      <c r="H48" s="454">
        <v>0</v>
      </c>
      <c r="I48" s="454">
        <v>500</v>
      </c>
      <c r="J48" s="85"/>
    </row>
    <row r="49" spans="1:10" x14ac:dyDescent="0.3">
      <c r="A49" s="451">
        <v>41</v>
      </c>
      <c r="B49" s="452" t="s">
        <v>747</v>
      </c>
      <c r="C49" s="453" t="s">
        <v>752</v>
      </c>
      <c r="D49" s="453" t="s">
        <v>753</v>
      </c>
      <c r="E49" s="454" t="s">
        <v>744</v>
      </c>
      <c r="F49" s="454">
        <v>520.83000000000004</v>
      </c>
      <c r="G49" s="454">
        <v>520.83000000000004</v>
      </c>
      <c r="H49" s="454">
        <v>0</v>
      </c>
      <c r="I49" s="454">
        <v>520.83000000000004</v>
      </c>
      <c r="J49" s="85"/>
    </row>
    <row r="50" spans="1:10" x14ac:dyDescent="0.3">
      <c r="A50" s="451">
        <v>42</v>
      </c>
      <c r="B50" s="452" t="s">
        <v>747</v>
      </c>
      <c r="C50" s="453" t="s">
        <v>754</v>
      </c>
      <c r="D50" s="453" t="s">
        <v>755</v>
      </c>
      <c r="E50" s="454" t="s">
        <v>744</v>
      </c>
      <c r="F50" s="454">
        <v>1375</v>
      </c>
      <c r="G50" s="454">
        <v>1375</v>
      </c>
      <c r="H50" s="454">
        <v>0</v>
      </c>
      <c r="I50" s="454">
        <v>1375</v>
      </c>
      <c r="J50" s="85"/>
    </row>
    <row r="51" spans="1:10" x14ac:dyDescent="0.3">
      <c r="A51" s="451">
        <v>43</v>
      </c>
      <c r="B51" s="452" t="s">
        <v>747</v>
      </c>
      <c r="C51" s="453" t="s">
        <v>756</v>
      </c>
      <c r="D51" s="453" t="s">
        <v>757</v>
      </c>
      <c r="E51" s="454" t="s">
        <v>744</v>
      </c>
      <c r="F51" s="454">
        <v>1375</v>
      </c>
      <c r="G51" s="454">
        <v>1375</v>
      </c>
      <c r="H51" s="454">
        <v>0</v>
      </c>
      <c r="I51" s="454">
        <v>1375</v>
      </c>
      <c r="J51" s="85"/>
    </row>
    <row r="52" spans="1:10" x14ac:dyDescent="0.3">
      <c r="A52" s="451">
        <v>44</v>
      </c>
      <c r="B52" s="452" t="s">
        <v>758</v>
      </c>
      <c r="C52" s="453" t="s">
        <v>759</v>
      </c>
      <c r="D52" s="453">
        <v>404897215</v>
      </c>
      <c r="E52" s="454" t="s">
        <v>760</v>
      </c>
      <c r="F52" s="454">
        <v>110</v>
      </c>
      <c r="G52" s="454">
        <v>110</v>
      </c>
      <c r="H52" s="454">
        <v>0</v>
      </c>
      <c r="I52" s="454">
        <v>110</v>
      </c>
      <c r="J52" s="85"/>
    </row>
    <row r="53" spans="1:10" x14ac:dyDescent="0.3">
      <c r="A53" s="451">
        <v>45</v>
      </c>
      <c r="B53" s="452" t="s">
        <v>761</v>
      </c>
      <c r="C53" s="453" t="s">
        <v>762</v>
      </c>
      <c r="D53" s="453"/>
      <c r="E53" s="454" t="s">
        <v>763</v>
      </c>
      <c r="F53" s="454">
        <v>544069.96</v>
      </c>
      <c r="G53" s="454">
        <v>544069.96</v>
      </c>
      <c r="H53" s="454">
        <v>0</v>
      </c>
      <c r="I53" s="454">
        <v>544069.96</v>
      </c>
      <c r="J53" s="85"/>
    </row>
    <row r="54" spans="1:10" x14ac:dyDescent="0.3">
      <c r="A54" s="451">
        <v>46</v>
      </c>
      <c r="B54" s="452" t="s">
        <v>747</v>
      </c>
      <c r="C54" s="453" t="s">
        <v>764</v>
      </c>
      <c r="D54" s="453" t="s">
        <v>765</v>
      </c>
      <c r="E54" s="454" t="s">
        <v>766</v>
      </c>
      <c r="F54" s="454">
        <v>0.3</v>
      </c>
      <c r="G54" s="454">
        <v>0.3</v>
      </c>
      <c r="H54" s="454">
        <v>0</v>
      </c>
      <c r="I54" s="454">
        <v>0.3</v>
      </c>
      <c r="J54" s="85"/>
    </row>
    <row r="55" spans="1:10" x14ac:dyDescent="0.3">
      <c r="A55" s="451">
        <v>47</v>
      </c>
      <c r="B55" s="452" t="s">
        <v>767</v>
      </c>
      <c r="C55" s="453" t="s">
        <v>768</v>
      </c>
      <c r="D55" s="453" t="s">
        <v>769</v>
      </c>
      <c r="E55" s="454" t="s">
        <v>766</v>
      </c>
      <c r="F55" s="454">
        <v>1412.48</v>
      </c>
      <c r="G55" s="454">
        <v>1412.48</v>
      </c>
      <c r="H55" s="454">
        <v>0</v>
      </c>
      <c r="I55" s="454">
        <v>1412.48</v>
      </c>
      <c r="J55" s="85"/>
    </row>
    <row r="56" spans="1:10" x14ac:dyDescent="0.3">
      <c r="A56" s="451">
        <v>48</v>
      </c>
      <c r="B56" s="452" t="s">
        <v>770</v>
      </c>
      <c r="C56" s="453" t="s">
        <v>771</v>
      </c>
      <c r="D56" s="453" t="s">
        <v>772</v>
      </c>
      <c r="E56" s="454" t="s">
        <v>766</v>
      </c>
      <c r="F56" s="454">
        <v>541.53</v>
      </c>
      <c r="G56" s="454">
        <v>541.53</v>
      </c>
      <c r="H56" s="454">
        <v>0</v>
      </c>
      <c r="I56" s="454">
        <v>541.53</v>
      </c>
      <c r="J56" s="85"/>
    </row>
    <row r="57" spans="1:10" x14ac:dyDescent="0.3">
      <c r="A57" s="451">
        <v>49</v>
      </c>
      <c r="B57" s="452" t="s">
        <v>773</v>
      </c>
      <c r="C57" s="453" t="s">
        <v>774</v>
      </c>
      <c r="D57" s="453" t="s">
        <v>775</v>
      </c>
      <c r="E57" s="454" t="s">
        <v>766</v>
      </c>
      <c r="F57" s="454">
        <v>887.5</v>
      </c>
      <c r="G57" s="454">
        <v>887.5</v>
      </c>
      <c r="H57" s="454">
        <v>0</v>
      </c>
      <c r="I57" s="454">
        <v>887.5</v>
      </c>
      <c r="J57" s="85"/>
    </row>
    <row r="58" spans="1:10" x14ac:dyDescent="0.3">
      <c r="A58" s="451">
        <v>50</v>
      </c>
      <c r="B58" s="452" t="s">
        <v>776</v>
      </c>
      <c r="C58" s="453" t="s">
        <v>777</v>
      </c>
      <c r="D58" s="453"/>
      <c r="E58" s="454" t="s">
        <v>778</v>
      </c>
      <c r="F58" s="454">
        <v>373676.21</v>
      </c>
      <c r="G58" s="454">
        <v>373676.21</v>
      </c>
      <c r="H58" s="454">
        <v>0</v>
      </c>
      <c r="I58" s="454">
        <v>373676.21</v>
      </c>
      <c r="J58" s="85"/>
    </row>
    <row r="59" spans="1:10" ht="30" x14ac:dyDescent="0.3">
      <c r="A59" s="451">
        <v>51</v>
      </c>
      <c r="B59" s="452" t="s">
        <v>779</v>
      </c>
      <c r="C59" s="453" t="s">
        <v>780</v>
      </c>
      <c r="D59" s="453" t="s">
        <v>781</v>
      </c>
      <c r="E59" s="454" t="s">
        <v>782</v>
      </c>
      <c r="F59" s="454">
        <v>19950</v>
      </c>
      <c r="G59" s="454">
        <v>19950</v>
      </c>
      <c r="H59" s="454">
        <v>0</v>
      </c>
      <c r="I59" s="454">
        <v>19950</v>
      </c>
      <c r="J59" s="85"/>
    </row>
    <row r="60" spans="1:10" ht="30" x14ac:dyDescent="0.3">
      <c r="A60" s="451">
        <v>52</v>
      </c>
      <c r="B60" s="452" t="s">
        <v>783</v>
      </c>
      <c r="C60" s="453" t="s">
        <v>784</v>
      </c>
      <c r="D60" s="453" t="s">
        <v>785</v>
      </c>
      <c r="E60" s="454" t="s">
        <v>786</v>
      </c>
      <c r="F60" s="454">
        <v>625</v>
      </c>
      <c r="G60" s="454">
        <v>625</v>
      </c>
      <c r="H60" s="454">
        <v>0</v>
      </c>
      <c r="I60" s="454">
        <v>625</v>
      </c>
      <c r="J60" s="85"/>
    </row>
    <row r="61" spans="1:10" ht="30" x14ac:dyDescent="0.3">
      <c r="A61" s="451">
        <v>53</v>
      </c>
      <c r="B61" s="452" t="s">
        <v>787</v>
      </c>
      <c r="C61" s="453" t="s">
        <v>788</v>
      </c>
      <c r="D61" s="453" t="s">
        <v>789</v>
      </c>
      <c r="E61" s="454" t="s">
        <v>786</v>
      </c>
      <c r="F61" s="454">
        <v>187.5</v>
      </c>
      <c r="G61" s="454">
        <v>187.5</v>
      </c>
      <c r="H61" s="454">
        <v>0</v>
      </c>
      <c r="I61" s="454">
        <v>187.5</v>
      </c>
      <c r="J61" s="85"/>
    </row>
    <row r="62" spans="1:10" x14ac:dyDescent="0.3">
      <c r="A62" s="451">
        <v>54</v>
      </c>
      <c r="B62" s="452" t="s">
        <v>773</v>
      </c>
      <c r="C62" s="453" t="s">
        <v>790</v>
      </c>
      <c r="D62" s="453" t="s">
        <v>791</v>
      </c>
      <c r="E62" s="454" t="s">
        <v>766</v>
      </c>
      <c r="F62" s="454">
        <v>846.78</v>
      </c>
      <c r="G62" s="454">
        <v>846.78</v>
      </c>
      <c r="H62" s="454">
        <v>0</v>
      </c>
      <c r="I62" s="454">
        <v>846.78</v>
      </c>
      <c r="J62" s="85"/>
    </row>
    <row r="63" spans="1:10" x14ac:dyDescent="0.3">
      <c r="A63" s="451">
        <v>55</v>
      </c>
      <c r="B63" s="452" t="s">
        <v>773</v>
      </c>
      <c r="C63" s="453" t="s">
        <v>792</v>
      </c>
      <c r="D63" s="453" t="s">
        <v>793</v>
      </c>
      <c r="E63" s="454" t="s">
        <v>766</v>
      </c>
      <c r="F63" s="454">
        <v>2916.65</v>
      </c>
      <c r="G63" s="454">
        <v>2916.65</v>
      </c>
      <c r="H63" s="454">
        <v>0</v>
      </c>
      <c r="I63" s="454">
        <v>2916.65</v>
      </c>
      <c r="J63" s="85"/>
    </row>
    <row r="64" spans="1:10" x14ac:dyDescent="0.3">
      <c r="A64" s="451">
        <v>56</v>
      </c>
      <c r="B64" s="452" t="s">
        <v>773</v>
      </c>
      <c r="C64" s="453" t="s">
        <v>794</v>
      </c>
      <c r="D64" s="453" t="s">
        <v>795</v>
      </c>
      <c r="E64" s="454" t="s">
        <v>766</v>
      </c>
      <c r="F64" s="454">
        <v>500</v>
      </c>
      <c r="G64" s="454">
        <v>500</v>
      </c>
      <c r="H64" s="454">
        <v>0</v>
      </c>
      <c r="I64" s="454">
        <v>500</v>
      </c>
      <c r="J64" s="85"/>
    </row>
    <row r="65" spans="1:10" x14ac:dyDescent="0.3">
      <c r="A65" s="451">
        <v>57</v>
      </c>
      <c r="B65" s="452" t="s">
        <v>773</v>
      </c>
      <c r="C65" s="453" t="s">
        <v>796</v>
      </c>
      <c r="D65" s="453" t="s">
        <v>797</v>
      </c>
      <c r="E65" s="454" t="s">
        <v>766</v>
      </c>
      <c r="F65" s="454">
        <v>625</v>
      </c>
      <c r="G65" s="454">
        <v>625</v>
      </c>
      <c r="H65" s="454">
        <v>0</v>
      </c>
      <c r="I65" s="454">
        <v>625</v>
      </c>
      <c r="J65" s="85"/>
    </row>
    <row r="66" spans="1:10" x14ac:dyDescent="0.3">
      <c r="A66" s="451">
        <v>58</v>
      </c>
      <c r="B66" s="452" t="s">
        <v>798</v>
      </c>
      <c r="C66" s="453" t="s">
        <v>799</v>
      </c>
      <c r="D66" s="453"/>
      <c r="E66" s="454" t="s">
        <v>800</v>
      </c>
      <c r="F66" s="454">
        <v>52478.12</v>
      </c>
      <c r="G66" s="454">
        <v>52478.12</v>
      </c>
      <c r="H66" s="454">
        <v>0</v>
      </c>
      <c r="I66" s="454">
        <v>52478.12</v>
      </c>
      <c r="J66" s="85"/>
    </row>
    <row r="67" spans="1:10" x14ac:dyDescent="0.3">
      <c r="A67" s="451">
        <v>59</v>
      </c>
      <c r="B67" s="452" t="s">
        <v>801</v>
      </c>
      <c r="C67" s="453" t="s">
        <v>802</v>
      </c>
      <c r="D67" s="453" t="s">
        <v>803</v>
      </c>
      <c r="E67" s="454" t="s">
        <v>766</v>
      </c>
      <c r="F67" s="454">
        <v>747.33</v>
      </c>
      <c r="G67" s="454">
        <v>747.33</v>
      </c>
      <c r="H67" s="454">
        <v>0</v>
      </c>
      <c r="I67" s="454">
        <v>747.33</v>
      </c>
      <c r="J67" s="85"/>
    </row>
    <row r="68" spans="1:10" x14ac:dyDescent="0.3">
      <c r="A68" s="451">
        <v>60</v>
      </c>
      <c r="B68" s="452" t="s">
        <v>804</v>
      </c>
      <c r="C68" s="453" t="s">
        <v>805</v>
      </c>
      <c r="D68" s="453" t="s">
        <v>806</v>
      </c>
      <c r="E68" s="454" t="s">
        <v>807</v>
      </c>
      <c r="F68" s="454">
        <v>65</v>
      </c>
      <c r="G68" s="454">
        <v>65</v>
      </c>
      <c r="H68" s="454">
        <v>0</v>
      </c>
      <c r="I68" s="454">
        <v>65</v>
      </c>
      <c r="J68" s="85"/>
    </row>
    <row r="69" spans="1:10" ht="45" x14ac:dyDescent="0.3">
      <c r="A69" s="451">
        <v>61</v>
      </c>
      <c r="B69" s="452" t="s">
        <v>808</v>
      </c>
      <c r="C69" s="453" t="s">
        <v>809</v>
      </c>
      <c r="D69" s="453" t="s">
        <v>810</v>
      </c>
      <c r="E69" s="454" t="s">
        <v>811</v>
      </c>
      <c r="F69" s="454">
        <v>80104.399999999994</v>
      </c>
      <c r="G69" s="454">
        <v>80104.399999999994</v>
      </c>
      <c r="H69" s="454">
        <v>0</v>
      </c>
      <c r="I69" s="454">
        <v>80104.399999999994</v>
      </c>
      <c r="J69" s="85"/>
    </row>
    <row r="70" spans="1:10" x14ac:dyDescent="0.3">
      <c r="A70" s="451">
        <v>62</v>
      </c>
      <c r="B70" s="452" t="s">
        <v>812</v>
      </c>
      <c r="C70" s="453" t="s">
        <v>813</v>
      </c>
      <c r="D70" s="453">
        <v>45001015655</v>
      </c>
      <c r="E70" s="454" t="s">
        <v>814</v>
      </c>
      <c r="F70" s="454">
        <v>104.18</v>
      </c>
      <c r="G70" s="454">
        <v>104.18</v>
      </c>
      <c r="H70" s="454">
        <v>0</v>
      </c>
      <c r="I70" s="454">
        <v>104.18</v>
      </c>
      <c r="J70" s="85"/>
    </row>
    <row r="71" spans="1:10" x14ac:dyDescent="0.3">
      <c r="A71" s="451">
        <v>63</v>
      </c>
      <c r="B71" s="452" t="s">
        <v>815</v>
      </c>
      <c r="C71" s="453" t="s">
        <v>816</v>
      </c>
      <c r="D71" s="453" t="s">
        <v>817</v>
      </c>
      <c r="E71" s="454" t="s">
        <v>814</v>
      </c>
      <c r="F71" s="454">
        <v>0.35</v>
      </c>
      <c r="G71" s="454">
        <v>0.35</v>
      </c>
      <c r="H71" s="454">
        <v>0</v>
      </c>
      <c r="I71" s="454">
        <v>0.35</v>
      </c>
      <c r="J71" s="85"/>
    </row>
    <row r="72" spans="1:10" x14ac:dyDescent="0.3">
      <c r="A72" s="451">
        <v>64</v>
      </c>
      <c r="B72" s="452" t="s">
        <v>818</v>
      </c>
      <c r="C72" s="453" t="s">
        <v>819</v>
      </c>
      <c r="D72" s="453" t="s">
        <v>820</v>
      </c>
      <c r="E72" s="454" t="s">
        <v>814</v>
      </c>
      <c r="F72" s="454">
        <v>500</v>
      </c>
      <c r="G72" s="454">
        <v>500</v>
      </c>
      <c r="H72" s="454">
        <v>0</v>
      </c>
      <c r="I72" s="454">
        <v>500</v>
      </c>
      <c r="J72" s="85"/>
    </row>
    <row r="73" spans="1:10" x14ac:dyDescent="0.3">
      <c r="A73" s="451">
        <v>65</v>
      </c>
      <c r="B73" s="452" t="s">
        <v>818</v>
      </c>
      <c r="C73" s="453" t="s">
        <v>821</v>
      </c>
      <c r="D73" s="453" t="s">
        <v>822</v>
      </c>
      <c r="E73" s="454" t="s">
        <v>814</v>
      </c>
      <c r="F73" s="454">
        <v>625</v>
      </c>
      <c r="G73" s="454">
        <v>625</v>
      </c>
      <c r="H73" s="454">
        <v>0</v>
      </c>
      <c r="I73" s="454">
        <v>625</v>
      </c>
      <c r="J73" s="85"/>
    </row>
    <row r="74" spans="1:10" x14ac:dyDescent="0.3">
      <c r="A74" s="451">
        <v>66</v>
      </c>
      <c r="B74" s="452" t="s">
        <v>818</v>
      </c>
      <c r="C74" s="453" t="s">
        <v>823</v>
      </c>
      <c r="D74" s="453" t="s">
        <v>824</v>
      </c>
      <c r="E74" s="454" t="s">
        <v>814</v>
      </c>
      <c r="F74" s="454">
        <v>226.43</v>
      </c>
      <c r="G74" s="454">
        <v>226.43</v>
      </c>
      <c r="H74" s="454">
        <v>0</v>
      </c>
      <c r="I74" s="454">
        <v>226.43</v>
      </c>
      <c r="J74" s="85"/>
    </row>
    <row r="75" spans="1:10" x14ac:dyDescent="0.3">
      <c r="A75" s="451">
        <v>67</v>
      </c>
      <c r="B75" s="452">
        <v>43531</v>
      </c>
      <c r="C75" s="453" t="s">
        <v>825</v>
      </c>
      <c r="D75" s="453" t="s">
        <v>826</v>
      </c>
      <c r="E75" s="454" t="s">
        <v>766</v>
      </c>
      <c r="F75" s="454">
        <v>1200</v>
      </c>
      <c r="G75" s="454">
        <v>1200</v>
      </c>
      <c r="H75" s="454">
        <v>0</v>
      </c>
      <c r="I75" s="454">
        <v>1200</v>
      </c>
      <c r="J75" s="85"/>
    </row>
    <row r="76" spans="1:10" x14ac:dyDescent="0.3">
      <c r="A76" s="451">
        <v>68</v>
      </c>
      <c r="B76" s="452" t="s">
        <v>818</v>
      </c>
      <c r="C76" s="453" t="s">
        <v>827</v>
      </c>
      <c r="D76" s="453" t="s">
        <v>828</v>
      </c>
      <c r="E76" s="454" t="s">
        <v>814</v>
      </c>
      <c r="F76" s="454">
        <v>563</v>
      </c>
      <c r="G76" s="454">
        <v>563</v>
      </c>
      <c r="H76" s="454">
        <v>0</v>
      </c>
      <c r="I76" s="454">
        <v>563</v>
      </c>
      <c r="J76" s="85"/>
    </row>
    <row r="77" spans="1:10" x14ac:dyDescent="0.3">
      <c r="A77" s="451">
        <v>69</v>
      </c>
      <c r="B77" s="452" t="s">
        <v>818</v>
      </c>
      <c r="C77" s="453" t="s">
        <v>829</v>
      </c>
      <c r="D77" s="453" t="s">
        <v>830</v>
      </c>
      <c r="E77" s="454" t="s">
        <v>814</v>
      </c>
      <c r="F77" s="454">
        <v>500</v>
      </c>
      <c r="G77" s="454">
        <v>500</v>
      </c>
      <c r="H77" s="454">
        <v>0</v>
      </c>
      <c r="I77" s="454">
        <v>500</v>
      </c>
      <c r="J77" s="85"/>
    </row>
    <row r="78" spans="1:10" x14ac:dyDescent="0.3">
      <c r="A78" s="451">
        <v>70</v>
      </c>
      <c r="B78" s="452" t="s">
        <v>818</v>
      </c>
      <c r="C78" s="453" t="s">
        <v>831</v>
      </c>
      <c r="D78" s="453" t="s">
        <v>832</v>
      </c>
      <c r="E78" s="454" t="s">
        <v>814</v>
      </c>
      <c r="F78" s="454">
        <v>1600</v>
      </c>
      <c r="G78" s="454">
        <v>1600</v>
      </c>
      <c r="H78" s="454">
        <v>0</v>
      </c>
      <c r="I78" s="454">
        <v>1600</v>
      </c>
      <c r="J78" s="85"/>
    </row>
    <row r="79" spans="1:10" x14ac:dyDescent="0.3">
      <c r="A79" s="451">
        <v>71</v>
      </c>
      <c r="B79" s="452" t="s">
        <v>818</v>
      </c>
      <c r="C79" s="453" t="s">
        <v>833</v>
      </c>
      <c r="D79" s="453">
        <v>61002014645</v>
      </c>
      <c r="E79" s="454" t="s">
        <v>814</v>
      </c>
      <c r="F79" s="454">
        <v>522.54</v>
      </c>
      <c r="G79" s="454">
        <v>522.54</v>
      </c>
      <c r="H79" s="454">
        <v>0</v>
      </c>
      <c r="I79" s="454">
        <v>522.54</v>
      </c>
      <c r="J79" s="85"/>
    </row>
    <row r="80" spans="1:10" x14ac:dyDescent="0.3">
      <c r="A80" s="451">
        <v>72</v>
      </c>
      <c r="B80" s="452" t="s">
        <v>818</v>
      </c>
      <c r="C80" s="453" t="s">
        <v>834</v>
      </c>
      <c r="D80" s="453" t="s">
        <v>835</v>
      </c>
      <c r="E80" s="454" t="s">
        <v>814</v>
      </c>
      <c r="F80" s="454">
        <v>873</v>
      </c>
      <c r="G80" s="454">
        <v>873</v>
      </c>
      <c r="H80" s="454">
        <v>0</v>
      </c>
      <c r="I80" s="454">
        <v>873</v>
      </c>
      <c r="J80" s="85"/>
    </row>
    <row r="81" spans="1:10" x14ac:dyDescent="0.3">
      <c r="A81" s="451">
        <v>73</v>
      </c>
      <c r="B81" s="452" t="s">
        <v>818</v>
      </c>
      <c r="C81" s="453" t="s">
        <v>836</v>
      </c>
      <c r="D81" s="453" t="s">
        <v>837</v>
      </c>
      <c r="E81" s="454" t="s">
        <v>814</v>
      </c>
      <c r="F81" s="454">
        <v>870.9</v>
      </c>
      <c r="G81" s="454">
        <v>870.9</v>
      </c>
      <c r="H81" s="454">
        <v>0</v>
      </c>
      <c r="I81" s="454">
        <v>870.9</v>
      </c>
      <c r="J81" s="85"/>
    </row>
    <row r="82" spans="1:10" x14ac:dyDescent="0.3">
      <c r="A82" s="451">
        <v>74</v>
      </c>
      <c r="B82" s="452" t="s">
        <v>818</v>
      </c>
      <c r="C82" s="453" t="s">
        <v>838</v>
      </c>
      <c r="D82" s="453" t="s">
        <v>839</v>
      </c>
      <c r="E82" s="454" t="s">
        <v>814</v>
      </c>
      <c r="F82" s="454">
        <v>500</v>
      </c>
      <c r="G82" s="454">
        <v>500</v>
      </c>
      <c r="H82" s="454">
        <v>0</v>
      </c>
      <c r="I82" s="454">
        <v>500</v>
      </c>
      <c r="J82" s="85"/>
    </row>
    <row r="83" spans="1:10" x14ac:dyDescent="0.3">
      <c r="A83" s="451">
        <v>75</v>
      </c>
      <c r="B83" s="452" t="s">
        <v>818</v>
      </c>
      <c r="C83" s="453" t="s">
        <v>840</v>
      </c>
      <c r="D83" s="453" t="s">
        <v>841</v>
      </c>
      <c r="E83" s="454" t="s">
        <v>814</v>
      </c>
      <c r="F83" s="454">
        <v>200</v>
      </c>
      <c r="G83" s="454">
        <v>200</v>
      </c>
      <c r="H83" s="454">
        <v>0</v>
      </c>
      <c r="I83" s="454">
        <v>200</v>
      </c>
      <c r="J83" s="85"/>
    </row>
    <row r="84" spans="1:10" ht="45" x14ac:dyDescent="0.3">
      <c r="A84" s="451">
        <v>76</v>
      </c>
      <c r="B84" s="452" t="s">
        <v>842</v>
      </c>
      <c r="C84" s="453" t="s">
        <v>843</v>
      </c>
      <c r="D84" s="453" t="s">
        <v>844</v>
      </c>
      <c r="E84" s="454" t="s">
        <v>845</v>
      </c>
      <c r="F84" s="454">
        <v>180</v>
      </c>
      <c r="G84" s="454">
        <v>180</v>
      </c>
      <c r="H84" s="454">
        <v>0</v>
      </c>
      <c r="I84" s="454">
        <v>180</v>
      </c>
      <c r="J84" s="85"/>
    </row>
    <row r="85" spans="1:10" ht="45" x14ac:dyDescent="0.3">
      <c r="A85" s="451">
        <v>77</v>
      </c>
      <c r="B85" s="452">
        <v>43136</v>
      </c>
      <c r="C85" s="453" t="s">
        <v>846</v>
      </c>
      <c r="D85" s="453">
        <v>242272303</v>
      </c>
      <c r="E85" s="454" t="s">
        <v>847</v>
      </c>
      <c r="F85" s="454">
        <v>200</v>
      </c>
      <c r="G85" s="454">
        <v>200</v>
      </c>
      <c r="H85" s="454">
        <v>0</v>
      </c>
      <c r="I85" s="454">
        <v>200</v>
      </c>
      <c r="J85" s="85"/>
    </row>
    <row r="86" spans="1:10" x14ac:dyDescent="0.3">
      <c r="A86" s="451">
        <v>78</v>
      </c>
      <c r="B86" s="452">
        <v>43604</v>
      </c>
      <c r="C86" s="453" t="s">
        <v>848</v>
      </c>
      <c r="D86" s="453">
        <v>202177205</v>
      </c>
      <c r="E86" s="454" t="s">
        <v>849</v>
      </c>
      <c r="F86" s="454">
        <v>539</v>
      </c>
      <c r="G86" s="454">
        <v>539</v>
      </c>
      <c r="H86" s="454">
        <v>0</v>
      </c>
      <c r="I86" s="454">
        <v>539</v>
      </c>
      <c r="J86" s="85"/>
    </row>
    <row r="87" spans="1:10" ht="30" x14ac:dyDescent="0.3">
      <c r="A87" s="451">
        <v>79</v>
      </c>
      <c r="B87" s="452">
        <v>43473</v>
      </c>
      <c r="C87" s="453" t="s">
        <v>850</v>
      </c>
      <c r="D87" s="453">
        <v>61009000857</v>
      </c>
      <c r="E87" s="454" t="s">
        <v>851</v>
      </c>
      <c r="F87" s="454">
        <v>7.7</v>
      </c>
      <c r="G87" s="454">
        <v>7.7</v>
      </c>
      <c r="H87" s="454">
        <v>0</v>
      </c>
      <c r="I87" s="454">
        <v>7.7</v>
      </c>
      <c r="J87" s="85"/>
    </row>
    <row r="88" spans="1:10" ht="30" x14ac:dyDescent="0.3">
      <c r="A88" s="451">
        <v>80</v>
      </c>
      <c r="B88" s="452">
        <v>43473</v>
      </c>
      <c r="C88" s="453" t="s">
        <v>852</v>
      </c>
      <c r="D88" s="453">
        <v>61009010350</v>
      </c>
      <c r="E88" s="454" t="s">
        <v>851</v>
      </c>
      <c r="F88" s="454">
        <v>7.7</v>
      </c>
      <c r="G88" s="454">
        <v>7.7</v>
      </c>
      <c r="H88" s="454">
        <v>0</v>
      </c>
      <c r="I88" s="454">
        <v>7.7</v>
      </c>
      <c r="J88" s="85"/>
    </row>
    <row r="89" spans="1:10" ht="30" x14ac:dyDescent="0.3">
      <c r="A89" s="451">
        <v>81</v>
      </c>
      <c r="B89" s="452">
        <v>43473</v>
      </c>
      <c r="C89" s="453" t="s">
        <v>853</v>
      </c>
      <c r="D89" s="453" t="s">
        <v>854</v>
      </c>
      <c r="E89" s="454" t="s">
        <v>851</v>
      </c>
      <c r="F89" s="454">
        <v>3.94</v>
      </c>
      <c r="G89" s="454">
        <v>3.94</v>
      </c>
      <c r="H89" s="454">
        <v>0</v>
      </c>
      <c r="I89" s="454">
        <v>3.94</v>
      </c>
      <c r="J89" s="85"/>
    </row>
    <row r="90" spans="1:10" ht="30" x14ac:dyDescent="0.3">
      <c r="A90" s="451">
        <v>82</v>
      </c>
      <c r="B90" s="452">
        <v>43473</v>
      </c>
      <c r="C90" s="453" t="s">
        <v>855</v>
      </c>
      <c r="D90" s="453" t="s">
        <v>856</v>
      </c>
      <c r="E90" s="454" t="s">
        <v>851</v>
      </c>
      <c r="F90" s="454">
        <v>5.9</v>
      </c>
      <c r="G90" s="454">
        <v>5.9</v>
      </c>
      <c r="H90" s="454">
        <v>0</v>
      </c>
      <c r="I90" s="454">
        <v>5.9</v>
      </c>
      <c r="J90" s="85"/>
    </row>
    <row r="91" spans="1:10" ht="30" x14ac:dyDescent="0.3">
      <c r="A91" s="451">
        <v>83</v>
      </c>
      <c r="B91" s="452">
        <v>43473</v>
      </c>
      <c r="C91" s="453" t="s">
        <v>857</v>
      </c>
      <c r="D91" s="453" t="s">
        <v>858</v>
      </c>
      <c r="E91" s="454" t="s">
        <v>851</v>
      </c>
      <c r="F91" s="454">
        <v>1.96</v>
      </c>
      <c r="G91" s="454">
        <v>1.96</v>
      </c>
      <c r="H91" s="454">
        <v>0</v>
      </c>
      <c r="I91" s="454">
        <v>1.96</v>
      </c>
      <c r="J91" s="85"/>
    </row>
    <row r="92" spans="1:10" ht="30" x14ac:dyDescent="0.3">
      <c r="A92" s="451">
        <v>84</v>
      </c>
      <c r="B92" s="452">
        <v>43473</v>
      </c>
      <c r="C92" s="453" t="s">
        <v>859</v>
      </c>
      <c r="D92" s="453" t="s">
        <v>860</v>
      </c>
      <c r="E92" s="454" t="s">
        <v>851</v>
      </c>
      <c r="F92" s="454">
        <v>1.96</v>
      </c>
      <c r="G92" s="454">
        <v>1.96</v>
      </c>
      <c r="H92" s="454">
        <v>0</v>
      </c>
      <c r="I92" s="454">
        <v>1.96</v>
      </c>
      <c r="J92" s="85"/>
    </row>
    <row r="93" spans="1:10" ht="30" x14ac:dyDescent="0.3">
      <c r="A93" s="451">
        <v>85</v>
      </c>
      <c r="B93" s="452">
        <v>43473</v>
      </c>
      <c r="C93" s="453" t="s">
        <v>861</v>
      </c>
      <c r="D93" s="453" t="s">
        <v>862</v>
      </c>
      <c r="E93" s="454" t="s">
        <v>851</v>
      </c>
      <c r="F93" s="454">
        <v>1.96</v>
      </c>
      <c r="G93" s="454">
        <v>1.96</v>
      </c>
      <c r="H93" s="454">
        <v>0</v>
      </c>
      <c r="I93" s="454">
        <v>1.96</v>
      </c>
      <c r="J93" s="85"/>
    </row>
    <row r="94" spans="1:10" ht="30" x14ac:dyDescent="0.3">
      <c r="A94" s="451">
        <v>86</v>
      </c>
      <c r="B94" s="452">
        <v>43473</v>
      </c>
      <c r="C94" s="453" t="s">
        <v>863</v>
      </c>
      <c r="D94" s="453" t="s">
        <v>864</v>
      </c>
      <c r="E94" s="454" t="s">
        <v>851</v>
      </c>
      <c r="F94" s="454">
        <v>1.98</v>
      </c>
      <c r="G94" s="454">
        <v>1.98</v>
      </c>
      <c r="H94" s="454">
        <v>0</v>
      </c>
      <c r="I94" s="454">
        <v>1.98</v>
      </c>
      <c r="J94" s="85"/>
    </row>
    <row r="95" spans="1:10" ht="30" x14ac:dyDescent="0.3">
      <c r="A95" s="451">
        <v>87</v>
      </c>
      <c r="B95" s="452" t="s">
        <v>865</v>
      </c>
      <c r="C95" s="453" t="s">
        <v>866</v>
      </c>
      <c r="D95" s="453" t="s">
        <v>867</v>
      </c>
      <c r="E95" s="454" t="s">
        <v>851</v>
      </c>
      <c r="F95" s="454">
        <v>2</v>
      </c>
      <c r="G95" s="454">
        <v>2</v>
      </c>
      <c r="H95" s="454">
        <v>0</v>
      </c>
      <c r="I95" s="454">
        <v>2</v>
      </c>
      <c r="J95" s="85"/>
    </row>
    <row r="96" spans="1:10" x14ac:dyDescent="0.3">
      <c r="A96" s="451">
        <v>88</v>
      </c>
      <c r="B96" s="452" t="s">
        <v>868</v>
      </c>
      <c r="C96" s="453" t="s">
        <v>869</v>
      </c>
      <c r="D96" s="453" t="s">
        <v>870</v>
      </c>
      <c r="E96" s="454" t="s">
        <v>871</v>
      </c>
      <c r="F96" s="454">
        <v>1120</v>
      </c>
      <c r="G96" s="454">
        <v>1120</v>
      </c>
      <c r="H96" s="454">
        <v>0</v>
      </c>
      <c r="I96" s="454">
        <v>1120</v>
      </c>
      <c r="J96" s="85"/>
    </row>
    <row r="97" spans="1:10" ht="30" x14ac:dyDescent="0.3">
      <c r="A97" s="451">
        <v>89</v>
      </c>
      <c r="B97" s="452" t="s">
        <v>868</v>
      </c>
      <c r="C97" s="453" t="s">
        <v>872</v>
      </c>
      <c r="D97" s="453">
        <v>61002004732</v>
      </c>
      <c r="E97" s="454" t="s">
        <v>851</v>
      </c>
      <c r="F97" s="454">
        <v>7.7</v>
      </c>
      <c r="G97" s="454">
        <v>7.7</v>
      </c>
      <c r="H97" s="454">
        <v>0</v>
      </c>
      <c r="I97" s="454">
        <v>7.7</v>
      </c>
      <c r="J97" s="85"/>
    </row>
    <row r="98" spans="1:10" ht="30" x14ac:dyDescent="0.3">
      <c r="A98" s="451">
        <v>90</v>
      </c>
      <c r="B98" s="452" t="s">
        <v>868</v>
      </c>
      <c r="C98" s="453" t="s">
        <v>873</v>
      </c>
      <c r="D98" s="453">
        <v>35001007806</v>
      </c>
      <c r="E98" s="454" t="s">
        <v>851</v>
      </c>
      <c r="F98" s="454">
        <v>7.84</v>
      </c>
      <c r="G98" s="454">
        <v>7.84</v>
      </c>
      <c r="H98" s="454">
        <v>0</v>
      </c>
      <c r="I98" s="454">
        <v>7.84</v>
      </c>
      <c r="J98" s="85"/>
    </row>
    <row r="99" spans="1:10" x14ac:dyDescent="0.3">
      <c r="A99" s="451">
        <v>91</v>
      </c>
      <c r="B99" s="452">
        <v>43841</v>
      </c>
      <c r="C99" s="453" t="s">
        <v>874</v>
      </c>
      <c r="D99" s="453" t="s">
        <v>875</v>
      </c>
      <c r="E99" s="454" t="s">
        <v>766</v>
      </c>
      <c r="F99" s="454">
        <v>1875</v>
      </c>
      <c r="G99" s="454">
        <v>1875</v>
      </c>
      <c r="H99" s="454">
        <v>0</v>
      </c>
      <c r="I99" s="454">
        <v>1875</v>
      </c>
      <c r="J99" s="85"/>
    </row>
    <row r="100" spans="1:10" x14ac:dyDescent="0.3">
      <c r="A100" s="451">
        <v>92</v>
      </c>
      <c r="B100" s="452" t="s">
        <v>876</v>
      </c>
      <c r="C100" s="453" t="s">
        <v>877</v>
      </c>
      <c r="D100" s="453" t="s">
        <v>878</v>
      </c>
      <c r="E100" s="454" t="s">
        <v>766</v>
      </c>
      <c r="F100" s="454">
        <v>468</v>
      </c>
      <c r="G100" s="454">
        <v>468</v>
      </c>
      <c r="H100" s="454">
        <v>0</v>
      </c>
      <c r="I100" s="454">
        <v>468</v>
      </c>
      <c r="J100" s="85"/>
    </row>
    <row r="101" spans="1:10" x14ac:dyDescent="0.3">
      <c r="A101" s="451">
        <v>93</v>
      </c>
      <c r="B101" s="452" t="s">
        <v>876</v>
      </c>
      <c r="C101" s="453" t="s">
        <v>879</v>
      </c>
      <c r="D101" s="453">
        <v>61001012911</v>
      </c>
      <c r="E101" s="454" t="s">
        <v>766</v>
      </c>
      <c r="F101" s="454">
        <v>750</v>
      </c>
      <c r="G101" s="454">
        <v>750</v>
      </c>
      <c r="H101" s="454">
        <v>0</v>
      </c>
      <c r="I101" s="454">
        <v>750</v>
      </c>
      <c r="J101" s="85"/>
    </row>
    <row r="102" spans="1:10" x14ac:dyDescent="0.3">
      <c r="A102" s="451">
        <v>94</v>
      </c>
      <c r="B102" s="452" t="s">
        <v>876</v>
      </c>
      <c r="C102" s="453" t="s">
        <v>880</v>
      </c>
      <c r="D102" s="453" t="s">
        <v>881</v>
      </c>
      <c r="E102" s="454" t="s">
        <v>766</v>
      </c>
      <c r="F102" s="454">
        <v>400</v>
      </c>
      <c r="G102" s="454">
        <v>400</v>
      </c>
      <c r="H102" s="454">
        <v>0</v>
      </c>
      <c r="I102" s="454">
        <v>400</v>
      </c>
      <c r="J102" s="85"/>
    </row>
    <row r="103" spans="1:10" x14ac:dyDescent="0.3">
      <c r="A103" s="451">
        <v>95</v>
      </c>
      <c r="B103" s="452" t="s">
        <v>882</v>
      </c>
      <c r="C103" s="453" t="s">
        <v>883</v>
      </c>
      <c r="D103" s="453" t="s">
        <v>884</v>
      </c>
      <c r="E103" s="454" t="s">
        <v>766</v>
      </c>
      <c r="F103" s="454">
        <v>1250</v>
      </c>
      <c r="G103" s="454">
        <v>1250</v>
      </c>
      <c r="H103" s="454">
        <v>0</v>
      </c>
      <c r="I103" s="454">
        <v>1250</v>
      </c>
      <c r="J103" s="85"/>
    </row>
    <row r="104" spans="1:10" x14ac:dyDescent="0.3">
      <c r="A104" s="451">
        <v>96</v>
      </c>
      <c r="B104" s="452">
        <v>44417</v>
      </c>
      <c r="C104" s="453" t="s">
        <v>885</v>
      </c>
      <c r="D104" s="453">
        <v>31001000980</v>
      </c>
      <c r="E104" s="454" t="s">
        <v>766</v>
      </c>
      <c r="F104" s="454">
        <v>500</v>
      </c>
      <c r="G104" s="454">
        <v>500</v>
      </c>
      <c r="H104" s="454">
        <v>0</v>
      </c>
      <c r="I104" s="454">
        <v>500</v>
      </c>
      <c r="J104" s="85"/>
    </row>
    <row r="105" spans="1:10" x14ac:dyDescent="0.3">
      <c r="A105" s="451">
        <v>97</v>
      </c>
      <c r="B105" s="452">
        <v>44265</v>
      </c>
      <c r="C105" s="453" t="s">
        <v>886</v>
      </c>
      <c r="D105" s="453">
        <v>19001099345</v>
      </c>
      <c r="E105" s="454" t="s">
        <v>766</v>
      </c>
      <c r="F105" s="454">
        <v>500</v>
      </c>
      <c r="G105" s="454">
        <v>500</v>
      </c>
      <c r="H105" s="454">
        <v>0</v>
      </c>
      <c r="I105" s="454">
        <v>500</v>
      </c>
      <c r="J105" s="85"/>
    </row>
    <row r="106" spans="1:10" x14ac:dyDescent="0.3">
      <c r="A106" s="451">
        <v>98</v>
      </c>
      <c r="B106" s="452">
        <v>44265</v>
      </c>
      <c r="C106" s="453" t="s">
        <v>887</v>
      </c>
      <c r="D106" s="453">
        <v>20001000537</v>
      </c>
      <c r="E106" s="454" t="s">
        <v>766</v>
      </c>
      <c r="F106" s="454">
        <v>750</v>
      </c>
      <c r="G106" s="454">
        <v>750</v>
      </c>
      <c r="H106" s="454">
        <v>0</v>
      </c>
      <c r="I106" s="454">
        <v>750</v>
      </c>
      <c r="J106" s="85"/>
    </row>
    <row r="107" spans="1:10" x14ac:dyDescent="0.3">
      <c r="A107" s="451">
        <v>99</v>
      </c>
      <c r="B107" s="452" t="s">
        <v>889</v>
      </c>
      <c r="C107" s="453" t="s">
        <v>888</v>
      </c>
      <c r="D107" s="453" t="s">
        <v>890</v>
      </c>
      <c r="E107" s="454" t="s">
        <v>891</v>
      </c>
      <c r="F107" s="454">
        <v>248.26</v>
      </c>
      <c r="G107" s="454">
        <v>248.26</v>
      </c>
      <c r="H107" s="454">
        <v>0</v>
      </c>
      <c r="I107" s="454">
        <v>248.26</v>
      </c>
      <c r="J107" s="85"/>
    </row>
    <row r="108" spans="1:10" ht="45" x14ac:dyDescent="0.3">
      <c r="A108" s="451">
        <v>100</v>
      </c>
      <c r="B108" s="455" t="s">
        <v>1077</v>
      </c>
      <c r="C108" s="456" t="s">
        <v>1078</v>
      </c>
      <c r="D108" s="456">
        <v>205283637</v>
      </c>
      <c r="E108" s="457" t="s">
        <v>1079</v>
      </c>
      <c r="F108" s="457">
        <v>49379.27</v>
      </c>
      <c r="G108" s="457">
        <v>49379.27</v>
      </c>
      <c r="H108" s="457">
        <v>0</v>
      </c>
      <c r="I108" s="457">
        <v>49379.27</v>
      </c>
      <c r="J108" s="85"/>
    </row>
    <row r="109" spans="1:10" x14ac:dyDescent="0.3">
      <c r="A109" s="451">
        <v>101</v>
      </c>
      <c r="B109" s="455" t="s">
        <v>1080</v>
      </c>
      <c r="C109" s="456" t="s">
        <v>1081</v>
      </c>
      <c r="D109" s="456">
        <v>405264495</v>
      </c>
      <c r="E109" s="457" t="s">
        <v>766</v>
      </c>
      <c r="F109" s="457">
        <v>7088</v>
      </c>
      <c r="G109" s="457">
        <v>7088</v>
      </c>
      <c r="H109" s="457">
        <v>0</v>
      </c>
      <c r="I109" s="457">
        <v>7088</v>
      </c>
      <c r="J109" s="85"/>
    </row>
    <row r="110" spans="1:10" ht="30" x14ac:dyDescent="0.3">
      <c r="A110" s="451">
        <v>102</v>
      </c>
      <c r="B110" s="465">
        <v>44096</v>
      </c>
      <c r="C110" s="466" t="s">
        <v>1102</v>
      </c>
      <c r="D110" s="467">
        <v>205229439</v>
      </c>
      <c r="E110" s="461" t="s">
        <v>1101</v>
      </c>
      <c r="F110" s="457">
        <v>5000</v>
      </c>
      <c r="G110" s="461">
        <v>5000</v>
      </c>
      <c r="H110" s="457">
        <v>0</v>
      </c>
      <c r="I110" s="462">
        <v>5000</v>
      </c>
      <c r="J110" s="85"/>
    </row>
    <row r="111" spans="1:10" x14ac:dyDescent="0.3">
      <c r="A111" s="225" t="s">
        <v>258</v>
      </c>
      <c r="B111" s="217"/>
      <c r="C111" s="463"/>
      <c r="D111" s="228"/>
      <c r="E111" s="229"/>
      <c r="F111" s="464"/>
      <c r="G111" s="230"/>
      <c r="H111" s="231" t="s">
        <v>473</v>
      </c>
      <c r="I111" s="232">
        <f>SUM(I9:I110)</f>
        <v>1353450.3599999996</v>
      </c>
      <c r="J111" s="85"/>
    </row>
    <row r="113" spans="1:12" x14ac:dyDescent="0.3">
      <c r="A113" s="501" t="s">
        <v>494</v>
      </c>
      <c r="B113" s="501"/>
      <c r="C113" s="501"/>
      <c r="D113" s="501"/>
      <c r="E113" s="501"/>
      <c r="F113" s="501"/>
      <c r="G113" s="501"/>
    </row>
    <row r="115" spans="1:12" x14ac:dyDescent="0.3">
      <c r="B115" s="119" t="s">
        <v>93</v>
      </c>
      <c r="F115" s="120"/>
    </row>
    <row r="116" spans="1:12" x14ac:dyDescent="0.3">
      <c r="F116" s="136"/>
      <c r="I116" s="136"/>
      <c r="J116" s="136"/>
      <c r="K116" s="136"/>
      <c r="L116" s="136"/>
    </row>
    <row r="117" spans="1:12" x14ac:dyDescent="0.3">
      <c r="C117" s="121"/>
      <c r="F117" s="121"/>
      <c r="G117" s="121"/>
      <c r="I117" s="136"/>
      <c r="J117" s="136"/>
      <c r="K117" s="136"/>
      <c r="L117" s="136"/>
    </row>
    <row r="118" spans="1:12" x14ac:dyDescent="0.3">
      <c r="A118" s="136"/>
      <c r="C118" s="122" t="s">
        <v>248</v>
      </c>
      <c r="F118" s="118" t="s">
        <v>253</v>
      </c>
      <c r="G118" s="122"/>
      <c r="H118" s="122"/>
      <c r="I118" s="136"/>
      <c r="J118" s="136"/>
      <c r="K118" s="136"/>
      <c r="L118" s="136"/>
    </row>
    <row r="119" spans="1:12" x14ac:dyDescent="0.3">
      <c r="A119" s="136"/>
      <c r="C119" s="123" t="s">
        <v>123</v>
      </c>
      <c r="F119" s="118" t="s">
        <v>249</v>
      </c>
      <c r="I119" s="136"/>
      <c r="J119" s="136"/>
      <c r="K119" s="136"/>
      <c r="L119" s="136"/>
    </row>
    <row r="120" spans="1:12" s="136" customFormat="1" x14ac:dyDescent="0.3">
      <c r="B120" s="118"/>
      <c r="C120" s="123"/>
      <c r="G120" s="123"/>
      <c r="H120" s="123"/>
    </row>
    <row r="121" spans="1:12" s="136" customFormat="1" ht="12.75" x14ac:dyDescent="0.2"/>
    <row r="122" spans="1:12" s="136" customFormat="1" ht="12.75" x14ac:dyDescent="0.2"/>
    <row r="123" spans="1:12" s="136" customFormat="1" ht="12.75" x14ac:dyDescent="0.2"/>
    <row r="124" spans="1:12" s="136" customFormat="1" ht="12.75" x14ac:dyDescent="0.2"/>
  </sheetData>
  <mergeCells count="2">
    <mergeCell ref="A1:D1"/>
    <mergeCell ref="A113:G113"/>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11"/>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showGridLines="0" view="pageBreakPreview" zoomScale="80" zoomScaleSheetLayoutView="80" workbookViewId="0">
      <selection activeCell="R12" sqref="R12"/>
    </sheetView>
  </sheetViews>
  <sheetFormatPr defaultColWidth="9.140625" defaultRowHeight="12.75" x14ac:dyDescent="0.2"/>
  <cols>
    <col min="1" max="1" width="2.7109375" style="213" customWidth="1"/>
    <col min="2" max="2" width="11" style="213" customWidth="1"/>
    <col min="3" max="3" width="23.42578125" style="213" customWidth="1"/>
    <col min="4" max="4" width="13.28515625" style="213" customWidth="1"/>
    <col min="5" max="5" width="10.28515625" style="213" customWidth="1"/>
    <col min="6" max="6" width="11.5703125" style="213" customWidth="1"/>
    <col min="7" max="7" width="12.28515625" style="213" customWidth="1"/>
    <col min="8" max="8" width="16.85546875" style="213" customWidth="1"/>
    <col min="9" max="9" width="17.5703125" style="213" customWidth="1"/>
    <col min="10" max="11" width="12.42578125" style="213" customWidth="1"/>
    <col min="12" max="12" width="24.85546875" style="213" customWidth="1"/>
    <col min="13" max="13" width="18.5703125" style="213" customWidth="1"/>
    <col min="14" max="14" width="0.85546875" style="213" customWidth="1"/>
    <col min="15" max="16384" width="9.140625" style="213"/>
  </cols>
  <sheetData>
    <row r="1" spans="1:15" ht="15" x14ac:dyDescent="0.2">
      <c r="A1" s="534" t="s">
        <v>472</v>
      </c>
      <c r="B1" s="534"/>
      <c r="C1" s="534"/>
      <c r="D1" s="534"/>
      <c r="E1" s="534"/>
      <c r="F1" s="534"/>
      <c r="G1" s="534"/>
      <c r="H1" s="180"/>
      <c r="I1" s="212"/>
      <c r="J1" s="157"/>
      <c r="K1" s="157"/>
      <c r="L1" s="83"/>
      <c r="M1" s="482" t="s">
        <v>94</v>
      </c>
      <c r="N1" s="482"/>
      <c r="O1" s="482"/>
    </row>
    <row r="2" spans="1:15" ht="15" x14ac:dyDescent="0.2">
      <c r="A2" s="212" t="s">
        <v>292</v>
      </c>
      <c r="B2" s="180"/>
      <c r="C2" s="180"/>
      <c r="D2" s="180"/>
      <c r="E2" s="180"/>
      <c r="F2" s="180"/>
      <c r="G2" s="180"/>
      <c r="H2" s="180"/>
      <c r="I2" s="180"/>
      <c r="J2" s="180"/>
      <c r="K2" s="180"/>
      <c r="L2" s="180"/>
      <c r="M2" s="482" t="s">
        <v>1100</v>
      </c>
      <c r="N2" s="482"/>
      <c r="O2" s="482"/>
    </row>
    <row r="3" spans="1:15" x14ac:dyDescent="0.2">
      <c r="A3" s="212"/>
      <c r="B3" s="180"/>
      <c r="C3" s="180"/>
      <c r="D3" s="180"/>
      <c r="E3" s="180"/>
      <c r="F3" s="180"/>
      <c r="G3" s="180"/>
      <c r="H3" s="180"/>
      <c r="I3" s="180"/>
      <c r="J3" s="180"/>
      <c r="K3" s="180"/>
      <c r="L3" s="180"/>
      <c r="M3" s="180"/>
      <c r="N3" s="212"/>
    </row>
    <row r="4" spans="1:15" ht="15" x14ac:dyDescent="0.3">
      <c r="A4" s="90" t="s">
        <v>254</v>
      </c>
      <c r="B4" s="180"/>
      <c r="C4" s="180"/>
      <c r="D4" s="212"/>
      <c r="E4" s="214"/>
      <c r="F4" s="212"/>
      <c r="G4" s="180"/>
      <c r="H4" s="180"/>
      <c r="I4" s="180"/>
      <c r="J4" s="180"/>
      <c r="K4" s="180"/>
      <c r="L4" s="180"/>
      <c r="M4" s="180"/>
      <c r="N4" s="212"/>
    </row>
    <row r="5" spans="1:15" x14ac:dyDescent="0.2">
      <c r="A5" s="131" t="str">
        <f>'ფორმა N1'!D4</f>
        <v>მპგ ,,ქართული ოცნება დემოკრატიული საქართველო"</v>
      </c>
      <c r="B5" s="131"/>
      <c r="C5" s="131"/>
      <c r="D5" s="131"/>
      <c r="E5" s="131"/>
      <c r="F5" s="131"/>
      <c r="G5" s="131"/>
      <c r="H5" s="131"/>
      <c r="I5" s="131"/>
      <c r="J5" s="131"/>
      <c r="K5" s="131"/>
      <c r="L5" s="131"/>
      <c r="M5" s="131"/>
      <c r="N5" s="212"/>
    </row>
    <row r="6" spans="1:15" ht="13.5" thickBot="1" x14ac:dyDescent="0.25">
      <c r="A6" s="215"/>
      <c r="B6" s="215"/>
      <c r="C6" s="215"/>
      <c r="D6" s="215"/>
      <c r="E6" s="215"/>
      <c r="F6" s="215"/>
      <c r="G6" s="215"/>
      <c r="H6" s="215"/>
      <c r="I6" s="215"/>
      <c r="J6" s="215"/>
      <c r="K6" s="215"/>
      <c r="L6" s="215"/>
      <c r="M6" s="215"/>
      <c r="N6" s="212"/>
    </row>
    <row r="7" spans="1:15" ht="51" x14ac:dyDescent="0.2">
      <c r="A7" s="201" t="s">
        <v>64</v>
      </c>
      <c r="B7" s="125" t="s">
        <v>365</v>
      </c>
      <c r="C7" s="125" t="s">
        <v>366</v>
      </c>
      <c r="D7" s="126" t="s">
        <v>367</v>
      </c>
      <c r="E7" s="126" t="s">
        <v>255</v>
      </c>
      <c r="F7" s="126" t="s">
        <v>457</v>
      </c>
      <c r="G7" s="126" t="s">
        <v>458</v>
      </c>
      <c r="H7" s="125" t="s">
        <v>368</v>
      </c>
      <c r="I7" s="125" t="s">
        <v>369</v>
      </c>
      <c r="J7" s="125" t="s">
        <v>459</v>
      </c>
      <c r="K7" s="126" t="s">
        <v>460</v>
      </c>
      <c r="L7" s="126" t="s">
        <v>491</v>
      </c>
      <c r="M7" s="126" t="s">
        <v>364</v>
      </c>
      <c r="N7" s="212"/>
    </row>
    <row r="8" spans="1:15" x14ac:dyDescent="0.2">
      <c r="A8" s="124">
        <v>1</v>
      </c>
      <c r="B8" s="125">
        <v>2</v>
      </c>
      <c r="C8" s="125">
        <v>3</v>
      </c>
      <c r="D8" s="126">
        <v>4</v>
      </c>
      <c r="E8" s="126">
        <v>5</v>
      </c>
      <c r="F8" s="126">
        <v>6</v>
      </c>
      <c r="G8" s="126">
        <v>7</v>
      </c>
      <c r="H8" s="126">
        <v>8</v>
      </c>
      <c r="I8" s="126">
        <v>9</v>
      </c>
      <c r="J8" s="126">
        <v>10</v>
      </c>
      <c r="K8" s="126">
        <v>11</v>
      </c>
      <c r="L8" s="126">
        <v>12</v>
      </c>
      <c r="M8" s="126">
        <v>13</v>
      </c>
      <c r="N8" s="212"/>
    </row>
    <row r="9" spans="1:15" ht="15" x14ac:dyDescent="0.25">
      <c r="A9" s="216">
        <v>1</v>
      </c>
      <c r="B9" s="217"/>
      <c r="C9" s="218"/>
      <c r="D9" s="417"/>
      <c r="E9" s="216"/>
      <c r="F9" s="216"/>
      <c r="G9" s="216"/>
      <c r="H9" s="216"/>
      <c r="I9" s="216"/>
      <c r="J9" s="216"/>
      <c r="K9" s="216"/>
      <c r="L9" s="216"/>
      <c r="M9" s="219"/>
      <c r="N9" s="212"/>
    </row>
    <row r="10" spans="1:15" ht="15" x14ac:dyDescent="0.25">
      <c r="A10" s="216">
        <v>2</v>
      </c>
      <c r="B10" s="217"/>
      <c r="C10" s="218"/>
      <c r="D10" s="216"/>
      <c r="E10" s="216"/>
      <c r="F10" s="216"/>
      <c r="G10" s="216"/>
      <c r="H10" s="216"/>
      <c r="I10" s="216"/>
      <c r="J10" s="216"/>
      <c r="K10" s="216"/>
      <c r="L10" s="216"/>
      <c r="M10" s="219" t="str">
        <f t="shared" ref="M10:M12" si="0">IF(ISBLANK(B10),"",$M$2)</f>
        <v/>
      </c>
      <c r="N10" s="212"/>
    </row>
    <row r="11" spans="1:15" ht="16.149999999999999" customHeight="1" x14ac:dyDescent="0.25">
      <c r="A11" s="216">
        <v>3</v>
      </c>
      <c r="B11" s="217"/>
      <c r="C11" s="218"/>
      <c r="D11" s="216"/>
      <c r="E11" s="216"/>
      <c r="F11" s="216"/>
      <c r="G11" s="216"/>
      <c r="H11" s="216"/>
      <c r="I11" s="216"/>
      <c r="J11" s="216"/>
      <c r="K11" s="216"/>
      <c r="L11" s="216"/>
      <c r="M11" s="219" t="str">
        <f t="shared" si="0"/>
        <v/>
      </c>
      <c r="N11" s="212"/>
    </row>
    <row r="12" spans="1:15" ht="15" x14ac:dyDescent="0.25">
      <c r="A12" s="220" t="s">
        <v>258</v>
      </c>
      <c r="B12" s="217"/>
      <c r="C12" s="218"/>
      <c r="D12" s="216"/>
      <c r="E12" s="216"/>
      <c r="F12" s="216"/>
      <c r="G12" s="216"/>
      <c r="H12" s="216"/>
      <c r="I12" s="216"/>
      <c r="J12" s="216"/>
      <c r="K12" s="216"/>
      <c r="L12" s="216"/>
      <c r="M12" s="219" t="str">
        <f t="shared" si="0"/>
        <v/>
      </c>
      <c r="N12" s="212"/>
    </row>
    <row r="13" spans="1:15" s="131" customFormat="1" x14ac:dyDescent="0.2"/>
    <row r="14" spans="1:15" ht="33.6" customHeight="1" x14ac:dyDescent="0.2">
      <c r="A14" s="535" t="s">
        <v>492</v>
      </c>
      <c r="B14" s="536"/>
      <c r="C14" s="536"/>
      <c r="D14" s="536"/>
      <c r="E14" s="536"/>
      <c r="F14" s="536"/>
      <c r="G14" s="536"/>
      <c r="H14" s="536"/>
      <c r="I14" s="536"/>
      <c r="J14" s="536"/>
      <c r="K14" s="536"/>
      <c r="L14" s="536"/>
      <c r="M14" s="536"/>
    </row>
    <row r="15" spans="1:15" ht="19.149999999999999" customHeight="1" x14ac:dyDescent="0.2">
      <c r="A15" s="537" t="s">
        <v>484</v>
      </c>
      <c r="B15" s="537"/>
      <c r="C15" s="537"/>
      <c r="D15" s="537"/>
      <c r="E15" s="537"/>
      <c r="F15" s="537"/>
      <c r="G15" s="537"/>
      <c r="H15" s="537"/>
      <c r="I15" s="537"/>
      <c r="J15" s="537"/>
      <c r="K15" s="537"/>
      <c r="L15" s="537"/>
      <c r="M15" s="537"/>
    </row>
    <row r="16" spans="1:15" s="19" customFormat="1" ht="15" x14ac:dyDescent="0.3">
      <c r="B16" s="127" t="s">
        <v>93</v>
      </c>
    </row>
    <row r="17" spans="2:9" s="19" customFormat="1" ht="15" x14ac:dyDescent="0.3">
      <c r="B17" s="127"/>
    </row>
    <row r="18" spans="2:9" s="19" customFormat="1" ht="15" x14ac:dyDescent="0.3">
      <c r="C18" s="128"/>
      <c r="H18" s="128"/>
      <c r="I18" s="128"/>
    </row>
    <row r="19" spans="2:9" s="19" customFormat="1" ht="15" x14ac:dyDescent="0.3">
      <c r="C19" s="129" t="s">
        <v>248</v>
      </c>
      <c r="H19" s="127" t="s">
        <v>294</v>
      </c>
    </row>
    <row r="20" spans="2:9" s="19" customFormat="1" ht="15" x14ac:dyDescent="0.3">
      <c r="C20" s="129" t="s">
        <v>123</v>
      </c>
      <c r="H20" s="130" t="s">
        <v>249</v>
      </c>
    </row>
    <row r="21" spans="2:9" ht="15" x14ac:dyDescent="0.3">
      <c r="C21" s="129"/>
      <c r="F21" s="130"/>
    </row>
    <row r="22" spans="2:9" ht="15" x14ac:dyDescent="0.3">
      <c r="C22" s="129"/>
    </row>
  </sheetData>
  <sheetProtection insertColumns="0" insertRows="0" deleteRows="0"/>
  <mergeCells count="5">
    <mergeCell ref="A1:G1"/>
    <mergeCell ref="A14:M14"/>
    <mergeCell ref="A15:M15"/>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1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12">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12">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abSelected="1" view="pageBreakPreview" zoomScaleNormal="100" zoomScaleSheetLayoutView="100" workbookViewId="0">
      <selection activeCell="G17" sqref="G17"/>
    </sheetView>
  </sheetViews>
  <sheetFormatPr defaultColWidth="9.140625" defaultRowHeight="12.75" x14ac:dyDescent="0.2"/>
  <cols>
    <col min="1" max="1" width="7.28515625" style="131" customWidth="1"/>
    <col min="2" max="2" width="57.28515625" style="131" customWidth="1"/>
    <col min="3" max="3" width="24.140625" style="131" customWidth="1"/>
    <col min="4" max="16384" width="9.140625" style="131"/>
  </cols>
  <sheetData>
    <row r="1" spans="1:3" s="6" customFormat="1" ht="18.75" customHeight="1" x14ac:dyDescent="0.3">
      <c r="A1" s="538" t="s">
        <v>474</v>
      </c>
      <c r="B1" s="538"/>
      <c r="C1" s="83" t="s">
        <v>94</v>
      </c>
    </row>
    <row r="2" spans="1:3" s="6" customFormat="1" ht="15" x14ac:dyDescent="0.3">
      <c r="A2" s="538"/>
      <c r="B2" s="538"/>
      <c r="C2" s="110" t="str">
        <f>'ფორმა N1'!M2</f>
        <v>12.08-03.10.2022</v>
      </c>
    </row>
    <row r="3" spans="1:3" s="6" customFormat="1" ht="15" x14ac:dyDescent="0.3">
      <c r="A3" s="179" t="s">
        <v>124</v>
      </c>
      <c r="B3" s="82"/>
      <c r="C3" s="82"/>
    </row>
    <row r="4" spans="1:3" s="6" customFormat="1" ht="15" x14ac:dyDescent="0.3">
      <c r="A4" s="90"/>
      <c r="B4" s="82"/>
      <c r="C4" s="82"/>
    </row>
    <row r="5" spans="1:3" s="19" customFormat="1" ht="15" x14ac:dyDescent="0.3">
      <c r="A5" s="539" t="s">
        <v>254</v>
      </c>
      <c r="B5" s="539"/>
      <c r="C5" s="90"/>
    </row>
    <row r="6" spans="1:3" s="19" customFormat="1" ht="15" x14ac:dyDescent="0.3">
      <c r="A6" s="209" t="str">
        <f>'ფორმა N1'!D4</f>
        <v>მპგ ,,ქართული ოცნება დემოკრატიული საქართველო"</v>
      </c>
      <c r="B6" s="209"/>
      <c r="C6" s="90"/>
    </row>
    <row r="7" spans="1:3" x14ac:dyDescent="0.2">
      <c r="A7" s="180"/>
      <c r="B7" s="180"/>
      <c r="C7" s="180"/>
    </row>
    <row r="8" spans="1:3" x14ac:dyDescent="0.2">
      <c r="A8" s="180"/>
      <c r="B8" s="180"/>
      <c r="C8" s="180"/>
    </row>
    <row r="9" spans="1:3" ht="30" customHeight="1" x14ac:dyDescent="0.2">
      <c r="A9" s="181" t="s">
        <v>64</v>
      </c>
      <c r="B9" s="181" t="s">
        <v>11</v>
      </c>
      <c r="C9" s="182" t="s">
        <v>9</v>
      </c>
    </row>
    <row r="10" spans="1:3" ht="15" x14ac:dyDescent="0.3">
      <c r="A10" s="183">
        <v>1</v>
      </c>
      <c r="B10" s="184" t="s">
        <v>57</v>
      </c>
      <c r="C10" s="185">
        <f>'ფორმა N4'!D11+'ფორმა N5'!D9</f>
        <v>937082.86999999988</v>
      </c>
    </row>
    <row r="11" spans="1:3" ht="15" x14ac:dyDescent="0.3">
      <c r="A11" s="186">
        <v>1.1000000000000001</v>
      </c>
      <c r="B11" s="184" t="s">
        <v>418</v>
      </c>
      <c r="C11" s="187">
        <f>'ფორმა N4'!D39+'ფორმა N5'!D37</f>
        <v>55237.11</v>
      </c>
    </row>
    <row r="12" spans="1:3" ht="15" x14ac:dyDescent="0.3">
      <c r="A12" s="188" t="s">
        <v>30</v>
      </c>
      <c r="B12" s="184" t="s">
        <v>419</v>
      </c>
      <c r="C12" s="187">
        <f>'ფორმა N4'!D40+'ფორმა N5'!D38</f>
        <v>0</v>
      </c>
    </row>
    <row r="13" spans="1:3" ht="15" x14ac:dyDescent="0.3">
      <c r="A13" s="186">
        <v>1.2</v>
      </c>
      <c r="B13" s="184" t="s">
        <v>58</v>
      </c>
      <c r="C13" s="187">
        <f>'ფორმა N4'!D12+'ფორმა N5'!D10</f>
        <v>19000</v>
      </c>
    </row>
    <row r="14" spans="1:3" ht="15" x14ac:dyDescent="0.3">
      <c r="A14" s="186">
        <v>1.3</v>
      </c>
      <c r="B14" s="184" t="s">
        <v>413</v>
      </c>
      <c r="C14" s="187">
        <f>'ფორმა N4'!D17+'ფორმა N5'!D15</f>
        <v>0</v>
      </c>
    </row>
    <row r="15" spans="1:3" ht="15" x14ac:dyDescent="0.2">
      <c r="A15" s="540"/>
      <c r="B15" s="540"/>
      <c r="C15" s="540"/>
    </row>
    <row r="16" spans="1:3" ht="30" customHeight="1" x14ac:dyDescent="0.2">
      <c r="A16" s="181" t="s">
        <v>64</v>
      </c>
      <c r="B16" s="181" t="s">
        <v>230</v>
      </c>
      <c r="C16" s="182" t="s">
        <v>67</v>
      </c>
    </row>
    <row r="17" spans="1:4" ht="15" x14ac:dyDescent="0.3">
      <c r="A17" s="183">
        <v>2</v>
      </c>
      <c r="B17" s="184" t="s">
        <v>420</v>
      </c>
      <c r="C17" s="189">
        <f>'ფორმა N2'!D9+'ფორმა N3'!D9</f>
        <v>862595.33</v>
      </c>
    </row>
    <row r="18" spans="1:4" ht="15" x14ac:dyDescent="0.3">
      <c r="A18" s="190">
        <v>2.1</v>
      </c>
      <c r="B18" s="184" t="s">
        <v>421</v>
      </c>
      <c r="C18" s="184">
        <f>'ფორმა N2'!D17+'ფორმა N3'!D17</f>
        <v>856670</v>
      </c>
    </row>
    <row r="19" spans="1:4" ht="15" x14ac:dyDescent="0.3">
      <c r="A19" s="190">
        <v>2.2000000000000002</v>
      </c>
      <c r="B19" s="184" t="s">
        <v>422</v>
      </c>
      <c r="C19" s="184">
        <f>'ფორმა N2'!D18+'ფორმა N3'!D18</f>
        <v>0</v>
      </c>
    </row>
    <row r="20" spans="1:4" ht="15" x14ac:dyDescent="0.3">
      <c r="A20" s="190">
        <v>2.2999999999999998</v>
      </c>
      <c r="B20" s="184" t="s">
        <v>423</v>
      </c>
      <c r="C20" s="191">
        <f>SUM(C21:C25)</f>
        <v>5000</v>
      </c>
    </row>
    <row r="21" spans="1:4" ht="15" x14ac:dyDescent="0.3">
      <c r="A21" s="188" t="s">
        <v>424</v>
      </c>
      <c r="B21" s="192" t="s">
        <v>425</v>
      </c>
      <c r="C21" s="184">
        <f>'ფორმა N2'!D13+'ფორმა N3'!D13</f>
        <v>5000</v>
      </c>
    </row>
    <row r="22" spans="1:4" ht="15" x14ac:dyDescent="0.3">
      <c r="A22" s="188" t="s">
        <v>426</v>
      </c>
      <c r="B22" s="192" t="s">
        <v>427</v>
      </c>
      <c r="C22" s="184">
        <f>'ფორმა N2'!C27+'ფორმა N3'!C27</f>
        <v>0</v>
      </c>
    </row>
    <row r="23" spans="1:4" ht="15" x14ac:dyDescent="0.3">
      <c r="A23" s="188" t="s">
        <v>428</v>
      </c>
      <c r="B23" s="192" t="s">
        <v>429</v>
      </c>
      <c r="C23" s="184">
        <f>'ფორმა N2'!D14+'ფორმა N3'!D14</f>
        <v>0</v>
      </c>
    </row>
    <row r="24" spans="1:4" ht="15" x14ac:dyDescent="0.3">
      <c r="A24" s="188" t="s">
        <v>430</v>
      </c>
      <c r="B24" s="192" t="s">
        <v>431</v>
      </c>
      <c r="C24" s="184">
        <f>'ფორმა N2'!C31+'ფორმა N3'!C31</f>
        <v>0</v>
      </c>
    </row>
    <row r="25" spans="1:4" ht="15" x14ac:dyDescent="0.3">
      <c r="A25" s="188" t="s">
        <v>432</v>
      </c>
      <c r="B25" s="192" t="s">
        <v>433</v>
      </c>
      <c r="C25" s="184">
        <f>'ფორმა N2'!D11+'ფორმა N3'!D11</f>
        <v>0</v>
      </c>
    </row>
    <row r="26" spans="1:4" ht="15" x14ac:dyDescent="0.3">
      <c r="A26" s="193"/>
      <c r="B26" s="194"/>
      <c r="C26" s="195"/>
    </row>
    <row r="27" spans="1:4" ht="15" x14ac:dyDescent="0.3">
      <c r="A27" s="193"/>
      <c r="B27" s="194"/>
      <c r="C27" s="195"/>
    </row>
    <row r="28" spans="1:4" ht="15" x14ac:dyDescent="0.3">
      <c r="A28" s="19"/>
      <c r="B28" s="19"/>
      <c r="C28" s="19"/>
      <c r="D28" s="19"/>
    </row>
    <row r="29" spans="1:4" ht="15" x14ac:dyDescent="0.3">
      <c r="A29" s="127" t="s">
        <v>93</v>
      </c>
      <c r="B29" s="19"/>
      <c r="C29" s="19"/>
      <c r="D29" s="19"/>
    </row>
    <row r="30" spans="1:4" ht="15" x14ac:dyDescent="0.3">
      <c r="A30" s="19"/>
      <c r="B30" s="19"/>
      <c r="C30" s="19"/>
      <c r="D30" s="19"/>
    </row>
    <row r="31" spans="1:4" ht="15" x14ac:dyDescent="0.3">
      <c r="A31" s="19"/>
      <c r="B31" s="19"/>
      <c r="C31" s="19"/>
      <c r="D31" s="19"/>
    </row>
    <row r="32" spans="1:4" ht="15" x14ac:dyDescent="0.3">
      <c r="B32" s="127" t="s">
        <v>251</v>
      </c>
      <c r="C32" s="19"/>
      <c r="D32" s="19"/>
    </row>
    <row r="33" spans="2:4" ht="15" x14ac:dyDescent="0.3">
      <c r="B33" s="19" t="s">
        <v>250</v>
      </c>
      <c r="C33" s="19"/>
      <c r="D33" s="19"/>
    </row>
    <row r="34" spans="2:4" x14ac:dyDescent="0.2">
      <c r="B34" s="196" t="s">
        <v>123</v>
      </c>
    </row>
  </sheetData>
  <mergeCells count="3">
    <mergeCell ref="A1:B2"/>
    <mergeCell ref="A5:B5"/>
    <mergeCell ref="A15:C1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1">
        <v>40907</v>
      </c>
      <c r="C2" t="s">
        <v>184</v>
      </c>
      <c r="E2" t="s">
        <v>212</v>
      </c>
      <c r="G2" s="52" t="s">
        <v>218</v>
      </c>
    </row>
    <row r="3" spans="1:7" ht="15" x14ac:dyDescent="0.2">
      <c r="A3" s="51">
        <v>40908</v>
      </c>
      <c r="C3" t="s">
        <v>185</v>
      </c>
      <c r="E3" t="s">
        <v>213</v>
      </c>
      <c r="G3" s="52" t="s">
        <v>219</v>
      </c>
    </row>
    <row r="4" spans="1:7" ht="15" x14ac:dyDescent="0.2">
      <c r="A4" s="51">
        <v>40909</v>
      </c>
      <c r="C4" t="s">
        <v>186</v>
      </c>
      <c r="E4" t="s">
        <v>214</v>
      </c>
      <c r="G4" s="52" t="s">
        <v>220</v>
      </c>
    </row>
    <row r="5" spans="1:7" x14ac:dyDescent="0.2">
      <c r="A5" s="51">
        <v>40910</v>
      </c>
      <c r="C5" t="s">
        <v>187</v>
      </c>
      <c r="E5" t="s">
        <v>215</v>
      </c>
    </row>
    <row r="6" spans="1:7" x14ac:dyDescent="0.2">
      <c r="A6" s="51">
        <v>40911</v>
      </c>
      <c r="C6" t="s">
        <v>188</v>
      </c>
    </row>
    <row r="7" spans="1:7" x14ac:dyDescent="0.2">
      <c r="A7" s="51">
        <v>40912</v>
      </c>
      <c r="C7" t="s">
        <v>189</v>
      </c>
    </row>
    <row r="8" spans="1:7" x14ac:dyDescent="0.2">
      <c r="A8" s="51">
        <v>40913</v>
      </c>
      <c r="C8" t="s">
        <v>190</v>
      </c>
    </row>
    <row r="9" spans="1:7" x14ac:dyDescent="0.2">
      <c r="A9" s="51">
        <v>40914</v>
      </c>
      <c r="C9" t="s">
        <v>191</v>
      </c>
    </row>
    <row r="10" spans="1:7" x14ac:dyDescent="0.2">
      <c r="A10" s="51">
        <v>40915</v>
      </c>
      <c r="C10" t="s">
        <v>192</v>
      </c>
    </row>
    <row r="11" spans="1:7" x14ac:dyDescent="0.2">
      <c r="A11" s="51">
        <v>40916</v>
      </c>
      <c r="C11" t="s">
        <v>193</v>
      </c>
    </row>
    <row r="12" spans="1:7" x14ac:dyDescent="0.2">
      <c r="A12" s="51">
        <v>40917</v>
      </c>
      <c r="C12" t="s">
        <v>194</v>
      </c>
    </row>
    <row r="13" spans="1:7" x14ac:dyDescent="0.2">
      <c r="A13" s="51">
        <v>40918</v>
      </c>
      <c r="C13" t="s">
        <v>195</v>
      </c>
    </row>
    <row r="14" spans="1:7" x14ac:dyDescent="0.2">
      <c r="A14" s="51">
        <v>40919</v>
      </c>
      <c r="C14" t="s">
        <v>196</v>
      </c>
    </row>
    <row r="15" spans="1:7" x14ac:dyDescent="0.2">
      <c r="A15" s="51">
        <v>40920</v>
      </c>
      <c r="C15" t="s">
        <v>197</v>
      </c>
    </row>
    <row r="16" spans="1:7" x14ac:dyDescent="0.2">
      <c r="A16" s="51">
        <v>40921</v>
      </c>
      <c r="C16" t="s">
        <v>198</v>
      </c>
    </row>
    <row r="17" spans="1:3" x14ac:dyDescent="0.2">
      <c r="A17" s="51">
        <v>40922</v>
      </c>
      <c r="C17" t="s">
        <v>199</v>
      </c>
    </row>
    <row r="18" spans="1:3" x14ac:dyDescent="0.2">
      <c r="A18" s="51">
        <v>40923</v>
      </c>
      <c r="C18" t="s">
        <v>200</v>
      </c>
    </row>
    <row r="19" spans="1:3" x14ac:dyDescent="0.2">
      <c r="A19" s="51">
        <v>40924</v>
      </c>
      <c r="C19" t="s">
        <v>201</v>
      </c>
    </row>
    <row r="20" spans="1:3" x14ac:dyDescent="0.2">
      <c r="A20" s="51">
        <v>40925</v>
      </c>
      <c r="C20" t="s">
        <v>202</v>
      </c>
    </row>
    <row r="21" spans="1:3" x14ac:dyDescent="0.2">
      <c r="A21" s="51">
        <v>40926</v>
      </c>
    </row>
    <row r="22" spans="1:3" x14ac:dyDescent="0.2">
      <c r="A22" s="51">
        <v>40927</v>
      </c>
    </row>
    <row r="23" spans="1:3" x14ac:dyDescent="0.2">
      <c r="A23" s="51">
        <v>40928</v>
      </c>
    </row>
    <row r="24" spans="1:3" x14ac:dyDescent="0.2">
      <c r="A24" s="51">
        <v>40929</v>
      </c>
    </row>
    <row r="25" spans="1:3" x14ac:dyDescent="0.2">
      <c r="A25" s="51">
        <v>40930</v>
      </c>
    </row>
    <row r="26" spans="1:3" x14ac:dyDescent="0.2">
      <c r="A26" s="51">
        <v>40931</v>
      </c>
    </row>
    <row r="27" spans="1:3" x14ac:dyDescent="0.2">
      <c r="A27" s="51">
        <v>40932</v>
      </c>
    </row>
    <row r="28" spans="1:3" x14ac:dyDescent="0.2">
      <c r="A28" s="51">
        <v>40933</v>
      </c>
    </row>
    <row r="29" spans="1:3" x14ac:dyDescent="0.2">
      <c r="A29" s="51">
        <v>40934</v>
      </c>
    </row>
    <row r="30" spans="1:3" x14ac:dyDescent="0.2">
      <c r="A30" s="51">
        <v>40935</v>
      </c>
    </row>
    <row r="31" spans="1:3" x14ac:dyDescent="0.2">
      <c r="A31" s="51">
        <v>40936</v>
      </c>
    </row>
    <row r="32" spans="1:3" x14ac:dyDescent="0.2">
      <c r="A32" s="51">
        <v>40937</v>
      </c>
    </row>
    <row r="33" spans="1:1" x14ac:dyDescent="0.2">
      <c r="A33" s="51">
        <v>40938</v>
      </c>
    </row>
    <row r="34" spans="1:1" x14ac:dyDescent="0.2">
      <c r="A34" s="51">
        <v>40939</v>
      </c>
    </row>
    <row r="35" spans="1:1" x14ac:dyDescent="0.2">
      <c r="A35" s="51">
        <v>40941</v>
      </c>
    </row>
    <row r="36" spans="1:1" x14ac:dyDescent="0.2">
      <c r="A36" s="51">
        <v>40942</v>
      </c>
    </row>
    <row r="37" spans="1:1" x14ac:dyDescent="0.2">
      <c r="A37" s="51">
        <v>40943</v>
      </c>
    </row>
    <row r="38" spans="1:1" x14ac:dyDescent="0.2">
      <c r="A38" s="51">
        <v>40944</v>
      </c>
    </row>
    <row r="39" spans="1:1" x14ac:dyDescent="0.2">
      <c r="A39" s="51">
        <v>40945</v>
      </c>
    </row>
    <row r="40" spans="1:1" x14ac:dyDescent="0.2">
      <c r="A40" s="51">
        <v>40946</v>
      </c>
    </row>
    <row r="41" spans="1:1" x14ac:dyDescent="0.2">
      <c r="A41" s="51">
        <v>40947</v>
      </c>
    </row>
    <row r="42" spans="1:1" x14ac:dyDescent="0.2">
      <c r="A42" s="51">
        <v>40948</v>
      </c>
    </row>
    <row r="43" spans="1:1" x14ac:dyDescent="0.2">
      <c r="A43" s="51">
        <v>40949</v>
      </c>
    </row>
    <row r="44" spans="1:1" x14ac:dyDescent="0.2">
      <c r="A44" s="51">
        <v>40950</v>
      </c>
    </row>
    <row r="45" spans="1:1" x14ac:dyDescent="0.2">
      <c r="A45" s="51">
        <v>40951</v>
      </c>
    </row>
    <row r="46" spans="1:1" x14ac:dyDescent="0.2">
      <c r="A46" s="51">
        <v>40952</v>
      </c>
    </row>
    <row r="47" spans="1:1" x14ac:dyDescent="0.2">
      <c r="A47" s="51">
        <v>40953</v>
      </c>
    </row>
    <row r="48" spans="1:1" x14ac:dyDescent="0.2">
      <c r="A48" s="51">
        <v>40954</v>
      </c>
    </row>
    <row r="49" spans="1:1" x14ac:dyDescent="0.2">
      <c r="A49" s="51">
        <v>40955</v>
      </c>
    </row>
    <row r="50" spans="1:1" x14ac:dyDescent="0.2">
      <c r="A50" s="51">
        <v>40956</v>
      </c>
    </row>
    <row r="51" spans="1:1" x14ac:dyDescent="0.2">
      <c r="A51" s="51">
        <v>40957</v>
      </c>
    </row>
    <row r="52" spans="1:1" x14ac:dyDescent="0.2">
      <c r="A52" s="51">
        <v>40958</v>
      </c>
    </row>
    <row r="53" spans="1:1" x14ac:dyDescent="0.2">
      <c r="A53" s="51">
        <v>40959</v>
      </c>
    </row>
    <row r="54" spans="1:1" x14ac:dyDescent="0.2">
      <c r="A54" s="51">
        <v>40960</v>
      </c>
    </row>
    <row r="55" spans="1:1" x14ac:dyDescent="0.2">
      <c r="A55" s="51">
        <v>40961</v>
      </c>
    </row>
    <row r="56" spans="1:1" x14ac:dyDescent="0.2">
      <c r="A56" s="51">
        <v>40962</v>
      </c>
    </row>
    <row r="57" spans="1:1" x14ac:dyDescent="0.2">
      <c r="A57" s="51">
        <v>40963</v>
      </c>
    </row>
    <row r="58" spans="1:1" x14ac:dyDescent="0.2">
      <c r="A58" s="51">
        <v>40964</v>
      </c>
    </row>
    <row r="59" spans="1:1" x14ac:dyDescent="0.2">
      <c r="A59" s="51">
        <v>40965</v>
      </c>
    </row>
    <row r="60" spans="1:1" x14ac:dyDescent="0.2">
      <c r="A60" s="51">
        <v>40966</v>
      </c>
    </row>
    <row r="61" spans="1:1" x14ac:dyDescent="0.2">
      <c r="A61" s="51">
        <v>40967</v>
      </c>
    </row>
    <row r="62" spans="1:1" x14ac:dyDescent="0.2">
      <c r="A62" s="51">
        <v>40968</v>
      </c>
    </row>
    <row r="63" spans="1:1" x14ac:dyDescent="0.2">
      <c r="A63" s="51">
        <v>40969</v>
      </c>
    </row>
    <row r="64" spans="1:1" x14ac:dyDescent="0.2">
      <c r="A64" s="51">
        <v>40970</v>
      </c>
    </row>
    <row r="65" spans="1:1" x14ac:dyDescent="0.2">
      <c r="A65" s="51">
        <v>40971</v>
      </c>
    </row>
    <row r="66" spans="1:1" x14ac:dyDescent="0.2">
      <c r="A66" s="51">
        <v>40972</v>
      </c>
    </row>
    <row r="67" spans="1:1" x14ac:dyDescent="0.2">
      <c r="A67" s="51">
        <v>40973</v>
      </c>
    </row>
    <row r="68" spans="1:1" x14ac:dyDescent="0.2">
      <c r="A68" s="51">
        <v>40974</v>
      </c>
    </row>
    <row r="69" spans="1:1" x14ac:dyDescent="0.2">
      <c r="A69" s="51">
        <v>40975</v>
      </c>
    </row>
    <row r="70" spans="1:1" x14ac:dyDescent="0.2">
      <c r="A70" s="51">
        <v>40976</v>
      </c>
    </row>
    <row r="71" spans="1:1" x14ac:dyDescent="0.2">
      <c r="A71" s="51">
        <v>40977</v>
      </c>
    </row>
    <row r="72" spans="1:1" x14ac:dyDescent="0.2">
      <c r="A72" s="51">
        <v>40978</v>
      </c>
    </row>
    <row r="73" spans="1:1" x14ac:dyDescent="0.2">
      <c r="A73" s="51">
        <v>40979</v>
      </c>
    </row>
    <row r="74" spans="1:1" x14ac:dyDescent="0.2">
      <c r="A74" s="51">
        <v>40980</v>
      </c>
    </row>
    <row r="75" spans="1:1" x14ac:dyDescent="0.2">
      <c r="A75" s="51">
        <v>40981</v>
      </c>
    </row>
    <row r="76" spans="1:1" x14ac:dyDescent="0.2">
      <c r="A76" s="51">
        <v>40982</v>
      </c>
    </row>
    <row r="77" spans="1:1" x14ac:dyDescent="0.2">
      <c r="A77" s="51">
        <v>40983</v>
      </c>
    </row>
    <row r="78" spans="1:1" x14ac:dyDescent="0.2">
      <c r="A78" s="51">
        <v>40984</v>
      </c>
    </row>
    <row r="79" spans="1:1" x14ac:dyDescent="0.2">
      <c r="A79" s="51">
        <v>40985</v>
      </c>
    </row>
    <row r="80" spans="1:1" x14ac:dyDescent="0.2">
      <c r="A80" s="51">
        <v>40986</v>
      </c>
    </row>
    <row r="81" spans="1:1" x14ac:dyDescent="0.2">
      <c r="A81" s="51">
        <v>40987</v>
      </c>
    </row>
    <row r="82" spans="1:1" x14ac:dyDescent="0.2">
      <c r="A82" s="51">
        <v>40988</v>
      </c>
    </row>
    <row r="83" spans="1:1" x14ac:dyDescent="0.2">
      <c r="A83" s="51">
        <v>40989</v>
      </c>
    </row>
    <row r="84" spans="1:1" x14ac:dyDescent="0.2">
      <c r="A84" s="51">
        <v>40990</v>
      </c>
    </row>
    <row r="85" spans="1:1" x14ac:dyDescent="0.2">
      <c r="A85" s="51">
        <v>40991</v>
      </c>
    </row>
    <row r="86" spans="1:1" x14ac:dyDescent="0.2">
      <c r="A86" s="51">
        <v>40992</v>
      </c>
    </row>
    <row r="87" spans="1:1" x14ac:dyDescent="0.2">
      <c r="A87" s="51">
        <v>40993</v>
      </c>
    </row>
    <row r="88" spans="1:1" x14ac:dyDescent="0.2">
      <c r="A88" s="51">
        <v>40994</v>
      </c>
    </row>
    <row r="89" spans="1:1" x14ac:dyDescent="0.2">
      <c r="A89" s="51">
        <v>40995</v>
      </c>
    </row>
    <row r="90" spans="1:1" x14ac:dyDescent="0.2">
      <c r="A90" s="51">
        <v>40996</v>
      </c>
    </row>
    <row r="91" spans="1:1" x14ac:dyDescent="0.2">
      <c r="A91" s="51">
        <v>40997</v>
      </c>
    </row>
    <row r="92" spans="1:1" x14ac:dyDescent="0.2">
      <c r="A92" s="51">
        <v>40998</v>
      </c>
    </row>
    <row r="93" spans="1:1" x14ac:dyDescent="0.2">
      <c r="A93" s="51">
        <v>40999</v>
      </c>
    </row>
    <row r="94" spans="1:1" x14ac:dyDescent="0.2">
      <c r="A94" s="51">
        <v>41000</v>
      </c>
    </row>
    <row r="95" spans="1:1" x14ac:dyDescent="0.2">
      <c r="A95" s="51">
        <v>41001</v>
      </c>
    </row>
    <row r="96" spans="1:1" x14ac:dyDescent="0.2">
      <c r="A96" s="51">
        <v>41002</v>
      </c>
    </row>
    <row r="97" spans="1:1" x14ac:dyDescent="0.2">
      <c r="A97" s="51">
        <v>41003</v>
      </c>
    </row>
    <row r="98" spans="1:1" x14ac:dyDescent="0.2">
      <c r="A98" s="51">
        <v>41004</v>
      </c>
    </row>
    <row r="99" spans="1:1" x14ac:dyDescent="0.2">
      <c r="A99" s="51">
        <v>41005</v>
      </c>
    </row>
    <row r="100" spans="1:1" x14ac:dyDescent="0.2">
      <c r="A100" s="51">
        <v>41006</v>
      </c>
    </row>
    <row r="101" spans="1:1" x14ac:dyDescent="0.2">
      <c r="A101" s="51">
        <v>41007</v>
      </c>
    </row>
    <row r="102" spans="1:1" x14ac:dyDescent="0.2">
      <c r="A102" s="51">
        <v>41008</v>
      </c>
    </row>
    <row r="103" spans="1:1" x14ac:dyDescent="0.2">
      <c r="A103" s="51">
        <v>41009</v>
      </c>
    </row>
    <row r="104" spans="1:1" x14ac:dyDescent="0.2">
      <c r="A104" s="51">
        <v>41010</v>
      </c>
    </row>
    <row r="105" spans="1:1" x14ac:dyDescent="0.2">
      <c r="A105" s="51">
        <v>41011</v>
      </c>
    </row>
    <row r="106" spans="1:1" x14ac:dyDescent="0.2">
      <c r="A106" s="51">
        <v>41012</v>
      </c>
    </row>
    <row r="107" spans="1:1" x14ac:dyDescent="0.2">
      <c r="A107" s="51">
        <v>41013</v>
      </c>
    </row>
    <row r="108" spans="1:1" x14ac:dyDescent="0.2">
      <c r="A108" s="51">
        <v>41014</v>
      </c>
    </row>
    <row r="109" spans="1:1" x14ac:dyDescent="0.2">
      <c r="A109" s="51">
        <v>41015</v>
      </c>
    </row>
    <row r="110" spans="1:1" x14ac:dyDescent="0.2">
      <c r="A110" s="51">
        <v>41016</v>
      </c>
    </row>
    <row r="111" spans="1:1" x14ac:dyDescent="0.2">
      <c r="A111" s="51">
        <v>41017</v>
      </c>
    </row>
    <row r="112" spans="1:1" x14ac:dyDescent="0.2">
      <c r="A112" s="51">
        <v>41018</v>
      </c>
    </row>
    <row r="113" spans="1:1" x14ac:dyDescent="0.2">
      <c r="A113" s="51">
        <v>41019</v>
      </c>
    </row>
    <row r="114" spans="1:1" x14ac:dyDescent="0.2">
      <c r="A114" s="51">
        <v>41020</v>
      </c>
    </row>
    <row r="115" spans="1:1" x14ac:dyDescent="0.2">
      <c r="A115" s="51">
        <v>41021</v>
      </c>
    </row>
    <row r="116" spans="1:1" x14ac:dyDescent="0.2">
      <c r="A116" s="51">
        <v>41022</v>
      </c>
    </row>
    <row r="117" spans="1:1" x14ac:dyDescent="0.2">
      <c r="A117" s="51">
        <v>41023</v>
      </c>
    </row>
    <row r="118" spans="1:1" x14ac:dyDescent="0.2">
      <c r="A118" s="51">
        <v>41024</v>
      </c>
    </row>
    <row r="119" spans="1:1" x14ac:dyDescent="0.2">
      <c r="A119" s="51">
        <v>41025</v>
      </c>
    </row>
    <row r="120" spans="1:1" x14ac:dyDescent="0.2">
      <c r="A120" s="51">
        <v>41026</v>
      </c>
    </row>
    <row r="121" spans="1:1" x14ac:dyDescent="0.2">
      <c r="A121" s="51">
        <v>41027</v>
      </c>
    </row>
    <row r="122" spans="1:1" x14ac:dyDescent="0.2">
      <c r="A122" s="51">
        <v>41028</v>
      </c>
    </row>
    <row r="123" spans="1:1" x14ac:dyDescent="0.2">
      <c r="A123" s="51">
        <v>41029</v>
      </c>
    </row>
    <row r="124" spans="1:1" x14ac:dyDescent="0.2">
      <c r="A124" s="51">
        <v>41030</v>
      </c>
    </row>
    <row r="125" spans="1:1" x14ac:dyDescent="0.2">
      <c r="A125" s="51">
        <v>41031</v>
      </c>
    </row>
    <row r="126" spans="1:1" x14ac:dyDescent="0.2">
      <c r="A126" s="51">
        <v>41032</v>
      </c>
    </row>
    <row r="127" spans="1:1" x14ac:dyDescent="0.2">
      <c r="A127" s="51">
        <v>41033</v>
      </c>
    </row>
    <row r="128" spans="1:1" x14ac:dyDescent="0.2">
      <c r="A128" s="51">
        <v>41034</v>
      </c>
    </row>
    <row r="129" spans="1:1" x14ac:dyDescent="0.2">
      <c r="A129" s="51">
        <v>41035</v>
      </c>
    </row>
    <row r="130" spans="1:1" x14ac:dyDescent="0.2">
      <c r="A130" s="51">
        <v>41036</v>
      </c>
    </row>
    <row r="131" spans="1:1" x14ac:dyDescent="0.2">
      <c r="A131" s="51">
        <v>41037</v>
      </c>
    </row>
    <row r="132" spans="1:1" x14ac:dyDescent="0.2">
      <c r="A132" s="51">
        <v>41038</v>
      </c>
    </row>
    <row r="133" spans="1:1" x14ac:dyDescent="0.2">
      <c r="A133" s="51">
        <v>41039</v>
      </c>
    </row>
    <row r="134" spans="1:1" x14ac:dyDescent="0.2">
      <c r="A134" s="51">
        <v>41040</v>
      </c>
    </row>
    <row r="135" spans="1:1" x14ac:dyDescent="0.2">
      <c r="A135" s="51">
        <v>41041</v>
      </c>
    </row>
    <row r="136" spans="1:1" x14ac:dyDescent="0.2">
      <c r="A136" s="51">
        <v>41042</v>
      </c>
    </row>
    <row r="137" spans="1:1" x14ac:dyDescent="0.2">
      <c r="A137" s="51">
        <v>41043</v>
      </c>
    </row>
    <row r="138" spans="1:1" x14ac:dyDescent="0.2">
      <c r="A138" s="51">
        <v>41044</v>
      </c>
    </row>
    <row r="139" spans="1:1" x14ac:dyDescent="0.2">
      <c r="A139" s="51">
        <v>41045</v>
      </c>
    </row>
    <row r="140" spans="1:1" x14ac:dyDescent="0.2">
      <c r="A140" s="51">
        <v>41046</v>
      </c>
    </row>
    <row r="141" spans="1:1" x14ac:dyDescent="0.2">
      <c r="A141" s="51">
        <v>41047</v>
      </c>
    </row>
    <row r="142" spans="1:1" x14ac:dyDescent="0.2">
      <c r="A142" s="51">
        <v>41048</v>
      </c>
    </row>
    <row r="143" spans="1:1" x14ac:dyDescent="0.2">
      <c r="A143" s="51">
        <v>41049</v>
      </c>
    </row>
    <row r="144" spans="1:1" x14ac:dyDescent="0.2">
      <c r="A144" s="51">
        <v>41050</v>
      </c>
    </row>
    <row r="145" spans="1:1" x14ac:dyDescent="0.2">
      <c r="A145" s="51">
        <v>41051</v>
      </c>
    </row>
    <row r="146" spans="1:1" x14ac:dyDescent="0.2">
      <c r="A146" s="51">
        <v>41052</v>
      </c>
    </row>
    <row r="147" spans="1:1" x14ac:dyDescent="0.2">
      <c r="A147" s="51">
        <v>41053</v>
      </c>
    </row>
    <row r="148" spans="1:1" x14ac:dyDescent="0.2">
      <c r="A148" s="51">
        <v>41054</v>
      </c>
    </row>
    <row r="149" spans="1:1" x14ac:dyDescent="0.2">
      <c r="A149" s="51">
        <v>41055</v>
      </c>
    </row>
    <row r="150" spans="1:1" x14ac:dyDescent="0.2">
      <c r="A150" s="51">
        <v>41056</v>
      </c>
    </row>
    <row r="151" spans="1:1" x14ac:dyDescent="0.2">
      <c r="A151" s="51">
        <v>41057</v>
      </c>
    </row>
    <row r="152" spans="1:1" x14ac:dyDescent="0.2">
      <c r="A152" s="51">
        <v>41058</v>
      </c>
    </row>
    <row r="153" spans="1:1" x14ac:dyDescent="0.2">
      <c r="A153" s="51">
        <v>41059</v>
      </c>
    </row>
    <row r="154" spans="1:1" x14ac:dyDescent="0.2">
      <c r="A154" s="51">
        <v>41060</v>
      </c>
    </row>
    <row r="155" spans="1:1" x14ac:dyDescent="0.2">
      <c r="A155" s="51">
        <v>41061</v>
      </c>
    </row>
    <row r="156" spans="1:1" x14ac:dyDescent="0.2">
      <c r="A156" s="51">
        <v>41062</v>
      </c>
    </row>
    <row r="157" spans="1:1" x14ac:dyDescent="0.2">
      <c r="A157" s="51">
        <v>41063</v>
      </c>
    </row>
    <row r="158" spans="1:1" x14ac:dyDescent="0.2">
      <c r="A158" s="51">
        <v>41064</v>
      </c>
    </row>
    <row r="159" spans="1:1" x14ac:dyDescent="0.2">
      <c r="A159" s="51">
        <v>41065</v>
      </c>
    </row>
    <row r="160" spans="1:1" x14ac:dyDescent="0.2">
      <c r="A160" s="51">
        <v>41066</v>
      </c>
    </row>
    <row r="161" spans="1:1" x14ac:dyDescent="0.2">
      <c r="A161" s="51">
        <v>41067</v>
      </c>
    </row>
    <row r="162" spans="1:1" x14ac:dyDescent="0.2">
      <c r="A162" s="51">
        <v>41068</v>
      </c>
    </row>
    <row r="163" spans="1:1" x14ac:dyDescent="0.2">
      <c r="A163" s="51">
        <v>41069</v>
      </c>
    </row>
    <row r="164" spans="1:1" x14ac:dyDescent="0.2">
      <c r="A164" s="51">
        <v>41070</v>
      </c>
    </row>
    <row r="165" spans="1:1" x14ac:dyDescent="0.2">
      <c r="A165" s="51">
        <v>41071</v>
      </c>
    </row>
    <row r="166" spans="1:1" x14ac:dyDescent="0.2">
      <c r="A166" s="51">
        <v>41072</v>
      </c>
    </row>
    <row r="167" spans="1:1" x14ac:dyDescent="0.2">
      <c r="A167" s="51">
        <v>41073</v>
      </c>
    </row>
    <row r="168" spans="1:1" x14ac:dyDescent="0.2">
      <c r="A168" s="51">
        <v>41074</v>
      </c>
    </row>
    <row r="169" spans="1:1" x14ac:dyDescent="0.2">
      <c r="A169" s="51">
        <v>41075</v>
      </c>
    </row>
    <row r="170" spans="1:1" x14ac:dyDescent="0.2">
      <c r="A170" s="51">
        <v>41076</v>
      </c>
    </row>
    <row r="171" spans="1:1" x14ac:dyDescent="0.2">
      <c r="A171" s="51">
        <v>41077</v>
      </c>
    </row>
    <row r="172" spans="1:1" x14ac:dyDescent="0.2">
      <c r="A172" s="51">
        <v>41078</v>
      </c>
    </row>
    <row r="173" spans="1:1" x14ac:dyDescent="0.2">
      <c r="A173" s="51">
        <v>41079</v>
      </c>
    </row>
    <row r="174" spans="1:1" x14ac:dyDescent="0.2">
      <c r="A174" s="51">
        <v>41080</v>
      </c>
    </row>
    <row r="175" spans="1:1" x14ac:dyDescent="0.2">
      <c r="A175" s="51">
        <v>41081</v>
      </c>
    </row>
    <row r="176" spans="1:1" x14ac:dyDescent="0.2">
      <c r="A176" s="51">
        <v>41082</v>
      </c>
    </row>
    <row r="177" spans="1:1" x14ac:dyDescent="0.2">
      <c r="A177" s="51">
        <v>41083</v>
      </c>
    </row>
    <row r="178" spans="1:1" x14ac:dyDescent="0.2">
      <c r="A178" s="51">
        <v>41084</v>
      </c>
    </row>
    <row r="179" spans="1:1" x14ac:dyDescent="0.2">
      <c r="A179" s="51">
        <v>41085</v>
      </c>
    </row>
    <row r="180" spans="1:1" x14ac:dyDescent="0.2">
      <c r="A180" s="51">
        <v>41086</v>
      </c>
    </row>
    <row r="181" spans="1:1" x14ac:dyDescent="0.2">
      <c r="A181" s="51">
        <v>41087</v>
      </c>
    </row>
    <row r="182" spans="1:1" x14ac:dyDescent="0.2">
      <c r="A182" s="51">
        <v>41088</v>
      </c>
    </row>
    <row r="183" spans="1:1" x14ac:dyDescent="0.2">
      <c r="A183" s="51">
        <v>41089</v>
      </c>
    </row>
    <row r="184" spans="1:1" x14ac:dyDescent="0.2">
      <c r="A184" s="51">
        <v>41090</v>
      </c>
    </row>
    <row r="185" spans="1:1" x14ac:dyDescent="0.2">
      <c r="A185" s="51">
        <v>41091</v>
      </c>
    </row>
    <row r="186" spans="1:1" x14ac:dyDescent="0.2">
      <c r="A186" s="51">
        <v>41092</v>
      </c>
    </row>
    <row r="187" spans="1:1" x14ac:dyDescent="0.2">
      <c r="A187" s="51">
        <v>41093</v>
      </c>
    </row>
    <row r="188" spans="1:1" x14ac:dyDescent="0.2">
      <c r="A188" s="51">
        <v>41094</v>
      </c>
    </row>
    <row r="189" spans="1:1" x14ac:dyDescent="0.2">
      <c r="A189" s="51">
        <v>41095</v>
      </c>
    </row>
    <row r="190" spans="1:1" x14ac:dyDescent="0.2">
      <c r="A190" s="51">
        <v>41096</v>
      </c>
    </row>
    <row r="191" spans="1:1" x14ac:dyDescent="0.2">
      <c r="A191" s="51">
        <v>41097</v>
      </c>
    </row>
    <row r="192" spans="1:1" x14ac:dyDescent="0.2">
      <c r="A192" s="51">
        <v>41098</v>
      </c>
    </row>
    <row r="193" spans="1:1" x14ac:dyDescent="0.2">
      <c r="A193" s="51">
        <v>41099</v>
      </c>
    </row>
    <row r="194" spans="1:1" x14ac:dyDescent="0.2">
      <c r="A194" s="51">
        <v>41100</v>
      </c>
    </row>
    <row r="195" spans="1:1" x14ac:dyDescent="0.2">
      <c r="A195" s="51">
        <v>41101</v>
      </c>
    </row>
    <row r="196" spans="1:1" x14ac:dyDescent="0.2">
      <c r="A196" s="51">
        <v>41102</v>
      </c>
    </row>
    <row r="197" spans="1:1" x14ac:dyDescent="0.2">
      <c r="A197" s="51">
        <v>41103</v>
      </c>
    </row>
    <row r="198" spans="1:1" x14ac:dyDescent="0.2">
      <c r="A198" s="51">
        <v>41104</v>
      </c>
    </row>
    <row r="199" spans="1:1" x14ac:dyDescent="0.2">
      <c r="A199" s="51">
        <v>41105</v>
      </c>
    </row>
    <row r="200" spans="1:1" x14ac:dyDescent="0.2">
      <c r="A200" s="51">
        <v>41106</v>
      </c>
    </row>
    <row r="201" spans="1:1" x14ac:dyDescent="0.2">
      <c r="A201" s="51">
        <v>41107</v>
      </c>
    </row>
    <row r="202" spans="1:1" x14ac:dyDescent="0.2">
      <c r="A202" s="51">
        <v>41108</v>
      </c>
    </row>
    <row r="203" spans="1:1" x14ac:dyDescent="0.2">
      <c r="A203" s="51">
        <v>41109</v>
      </c>
    </row>
    <row r="204" spans="1:1" x14ac:dyDescent="0.2">
      <c r="A204" s="51">
        <v>41110</v>
      </c>
    </row>
    <row r="205" spans="1:1" x14ac:dyDescent="0.2">
      <c r="A205" s="51">
        <v>41111</v>
      </c>
    </row>
    <row r="206" spans="1:1" x14ac:dyDescent="0.2">
      <c r="A206" s="51">
        <v>41112</v>
      </c>
    </row>
    <row r="207" spans="1:1" x14ac:dyDescent="0.2">
      <c r="A207" s="51">
        <v>41113</v>
      </c>
    </row>
    <row r="208" spans="1:1" x14ac:dyDescent="0.2">
      <c r="A208" s="51">
        <v>41114</v>
      </c>
    </row>
    <row r="209" spans="1:1" x14ac:dyDescent="0.2">
      <c r="A209" s="51">
        <v>41115</v>
      </c>
    </row>
    <row r="210" spans="1:1" x14ac:dyDescent="0.2">
      <c r="A210" s="51">
        <v>41116</v>
      </c>
    </row>
    <row r="211" spans="1:1" x14ac:dyDescent="0.2">
      <c r="A211" s="51">
        <v>41117</v>
      </c>
    </row>
    <row r="212" spans="1:1" x14ac:dyDescent="0.2">
      <c r="A212" s="51">
        <v>41118</v>
      </c>
    </row>
    <row r="213" spans="1:1" x14ac:dyDescent="0.2">
      <c r="A213" s="51">
        <v>41119</v>
      </c>
    </row>
    <row r="214" spans="1:1" x14ac:dyDescent="0.2">
      <c r="A214" s="51">
        <v>41120</v>
      </c>
    </row>
    <row r="215" spans="1:1" x14ac:dyDescent="0.2">
      <c r="A215" s="51">
        <v>41121</v>
      </c>
    </row>
    <row r="216" spans="1:1" x14ac:dyDescent="0.2">
      <c r="A216" s="51">
        <v>41122</v>
      </c>
    </row>
    <row r="217" spans="1:1" x14ac:dyDescent="0.2">
      <c r="A217" s="51">
        <v>41123</v>
      </c>
    </row>
    <row r="218" spans="1:1" x14ac:dyDescent="0.2">
      <c r="A218" s="51">
        <v>41124</v>
      </c>
    </row>
    <row r="219" spans="1:1" x14ac:dyDescent="0.2">
      <c r="A219" s="51">
        <v>41125</v>
      </c>
    </row>
    <row r="220" spans="1:1" x14ac:dyDescent="0.2">
      <c r="A220" s="51">
        <v>41126</v>
      </c>
    </row>
    <row r="221" spans="1:1" x14ac:dyDescent="0.2">
      <c r="A221" s="51">
        <v>41127</v>
      </c>
    </row>
    <row r="222" spans="1:1" x14ac:dyDescent="0.2">
      <c r="A222" s="51">
        <v>41128</v>
      </c>
    </row>
    <row r="223" spans="1:1" x14ac:dyDescent="0.2">
      <c r="A223" s="51">
        <v>41129</v>
      </c>
    </row>
    <row r="224" spans="1:1" x14ac:dyDescent="0.2">
      <c r="A224" s="51">
        <v>41130</v>
      </c>
    </row>
    <row r="225" spans="1:1" x14ac:dyDescent="0.2">
      <c r="A225" s="51">
        <v>41131</v>
      </c>
    </row>
    <row r="226" spans="1:1" x14ac:dyDescent="0.2">
      <c r="A226" s="51">
        <v>41132</v>
      </c>
    </row>
    <row r="227" spans="1:1" x14ac:dyDescent="0.2">
      <c r="A227" s="51">
        <v>41133</v>
      </c>
    </row>
    <row r="228" spans="1:1" x14ac:dyDescent="0.2">
      <c r="A228" s="51">
        <v>41134</v>
      </c>
    </row>
    <row r="229" spans="1:1" x14ac:dyDescent="0.2">
      <c r="A229" s="51">
        <v>41135</v>
      </c>
    </row>
    <row r="230" spans="1:1" x14ac:dyDescent="0.2">
      <c r="A230" s="51">
        <v>41136</v>
      </c>
    </row>
    <row r="231" spans="1:1" x14ac:dyDescent="0.2">
      <c r="A231" s="51">
        <v>41137</v>
      </c>
    </row>
    <row r="232" spans="1:1" x14ac:dyDescent="0.2">
      <c r="A232" s="51">
        <v>41138</v>
      </c>
    </row>
    <row r="233" spans="1:1" x14ac:dyDescent="0.2">
      <c r="A233" s="51">
        <v>41139</v>
      </c>
    </row>
    <row r="234" spans="1:1" x14ac:dyDescent="0.2">
      <c r="A234" s="51">
        <v>41140</v>
      </c>
    </row>
    <row r="235" spans="1:1" x14ac:dyDescent="0.2">
      <c r="A235" s="51">
        <v>41141</v>
      </c>
    </row>
    <row r="236" spans="1:1" x14ac:dyDescent="0.2">
      <c r="A236" s="51">
        <v>41142</v>
      </c>
    </row>
    <row r="237" spans="1:1" x14ac:dyDescent="0.2">
      <c r="A237" s="51">
        <v>41143</v>
      </c>
    </row>
    <row r="238" spans="1:1" x14ac:dyDescent="0.2">
      <c r="A238" s="51">
        <v>41144</v>
      </c>
    </row>
    <row r="239" spans="1:1" x14ac:dyDescent="0.2">
      <c r="A239" s="51">
        <v>41145</v>
      </c>
    </row>
    <row r="240" spans="1:1" x14ac:dyDescent="0.2">
      <c r="A240" s="51">
        <v>41146</v>
      </c>
    </row>
    <row r="241" spans="1:1" x14ac:dyDescent="0.2">
      <c r="A241" s="51">
        <v>41147</v>
      </c>
    </row>
    <row r="242" spans="1:1" x14ac:dyDescent="0.2">
      <c r="A242" s="51">
        <v>41148</v>
      </c>
    </row>
    <row r="243" spans="1:1" x14ac:dyDescent="0.2">
      <c r="A243" s="51">
        <v>41149</v>
      </c>
    </row>
    <row r="244" spans="1:1" x14ac:dyDescent="0.2">
      <c r="A244" s="51">
        <v>41150</v>
      </c>
    </row>
    <row r="245" spans="1:1" x14ac:dyDescent="0.2">
      <c r="A245" s="51">
        <v>41151</v>
      </c>
    </row>
    <row r="246" spans="1:1" x14ac:dyDescent="0.2">
      <c r="A246" s="51">
        <v>41152</v>
      </c>
    </row>
    <row r="247" spans="1:1" x14ac:dyDescent="0.2">
      <c r="A247" s="51">
        <v>41153</v>
      </c>
    </row>
    <row r="248" spans="1:1" x14ac:dyDescent="0.2">
      <c r="A248" s="51">
        <v>41154</v>
      </c>
    </row>
    <row r="249" spans="1:1" x14ac:dyDescent="0.2">
      <c r="A249" s="51">
        <v>41155</v>
      </c>
    </row>
    <row r="250" spans="1:1" x14ac:dyDescent="0.2">
      <c r="A250" s="51">
        <v>41156</v>
      </c>
    </row>
    <row r="251" spans="1:1" x14ac:dyDescent="0.2">
      <c r="A251" s="51">
        <v>41157</v>
      </c>
    </row>
    <row r="252" spans="1:1" x14ac:dyDescent="0.2">
      <c r="A252" s="51">
        <v>41158</v>
      </c>
    </row>
    <row r="253" spans="1:1" x14ac:dyDescent="0.2">
      <c r="A253" s="51">
        <v>41159</v>
      </c>
    </row>
    <row r="254" spans="1:1" x14ac:dyDescent="0.2">
      <c r="A254" s="51">
        <v>41160</v>
      </c>
    </row>
    <row r="255" spans="1:1" x14ac:dyDescent="0.2">
      <c r="A255" s="51">
        <v>41161</v>
      </c>
    </row>
    <row r="256" spans="1:1" x14ac:dyDescent="0.2">
      <c r="A256" s="51">
        <v>41162</v>
      </c>
    </row>
    <row r="257" spans="1:1" x14ac:dyDescent="0.2">
      <c r="A257" s="51">
        <v>41163</v>
      </c>
    </row>
    <row r="258" spans="1:1" x14ac:dyDescent="0.2">
      <c r="A258" s="51">
        <v>41164</v>
      </c>
    </row>
    <row r="259" spans="1:1" x14ac:dyDescent="0.2">
      <c r="A259" s="51">
        <v>41165</v>
      </c>
    </row>
    <row r="260" spans="1:1" x14ac:dyDescent="0.2">
      <c r="A260" s="51">
        <v>41166</v>
      </c>
    </row>
    <row r="261" spans="1:1" x14ac:dyDescent="0.2">
      <c r="A261" s="51">
        <v>41167</v>
      </c>
    </row>
    <row r="262" spans="1:1" x14ac:dyDescent="0.2">
      <c r="A262" s="51">
        <v>41168</v>
      </c>
    </row>
    <row r="263" spans="1:1" x14ac:dyDescent="0.2">
      <c r="A263" s="51">
        <v>41169</v>
      </c>
    </row>
    <row r="264" spans="1:1" x14ac:dyDescent="0.2">
      <c r="A264" s="51">
        <v>41170</v>
      </c>
    </row>
    <row r="265" spans="1:1" x14ac:dyDescent="0.2">
      <c r="A265" s="51">
        <v>41171</v>
      </c>
    </row>
    <row r="266" spans="1:1" x14ac:dyDescent="0.2">
      <c r="A266" s="51">
        <v>41172</v>
      </c>
    </row>
    <row r="267" spans="1:1" x14ac:dyDescent="0.2">
      <c r="A267" s="51">
        <v>41173</v>
      </c>
    </row>
    <row r="268" spans="1:1" x14ac:dyDescent="0.2">
      <c r="A268" s="51">
        <v>41174</v>
      </c>
    </row>
    <row r="269" spans="1:1" x14ac:dyDescent="0.2">
      <c r="A269" s="51">
        <v>41175</v>
      </c>
    </row>
    <row r="270" spans="1:1" x14ac:dyDescent="0.2">
      <c r="A270" s="51">
        <v>41176</v>
      </c>
    </row>
    <row r="271" spans="1:1" x14ac:dyDescent="0.2">
      <c r="A271" s="51">
        <v>41177</v>
      </c>
    </row>
    <row r="272" spans="1:1" x14ac:dyDescent="0.2">
      <c r="A272" s="51">
        <v>41178</v>
      </c>
    </row>
    <row r="273" spans="1:1" x14ac:dyDescent="0.2">
      <c r="A273" s="51">
        <v>41179</v>
      </c>
    </row>
    <row r="274" spans="1:1" x14ac:dyDescent="0.2">
      <c r="A274" s="51">
        <v>41180</v>
      </c>
    </row>
    <row r="275" spans="1:1" x14ac:dyDescent="0.2">
      <c r="A275" s="51">
        <v>41181</v>
      </c>
    </row>
    <row r="276" spans="1:1" x14ac:dyDescent="0.2">
      <c r="A276" s="51">
        <v>41182</v>
      </c>
    </row>
    <row r="277" spans="1:1" x14ac:dyDescent="0.2">
      <c r="A277" s="51">
        <v>41183</v>
      </c>
    </row>
    <row r="278" spans="1:1" x14ac:dyDescent="0.2">
      <c r="A278" s="51">
        <v>41184</v>
      </c>
    </row>
    <row r="279" spans="1:1" x14ac:dyDescent="0.2">
      <c r="A279" s="51">
        <v>41185</v>
      </c>
    </row>
    <row r="280" spans="1:1" x14ac:dyDescent="0.2">
      <c r="A280" s="51">
        <v>41186</v>
      </c>
    </row>
    <row r="281" spans="1:1" x14ac:dyDescent="0.2">
      <c r="A281" s="51">
        <v>41187</v>
      </c>
    </row>
    <row r="282" spans="1:1" x14ac:dyDescent="0.2">
      <c r="A282" s="51">
        <v>41188</v>
      </c>
    </row>
    <row r="283" spans="1:1" x14ac:dyDescent="0.2">
      <c r="A283" s="51">
        <v>41189</v>
      </c>
    </row>
    <row r="284" spans="1:1" x14ac:dyDescent="0.2">
      <c r="A284" s="51">
        <v>41190</v>
      </c>
    </row>
    <row r="285" spans="1:1" x14ac:dyDescent="0.2">
      <c r="A285" s="51">
        <v>41191</v>
      </c>
    </row>
    <row r="286" spans="1:1" x14ac:dyDescent="0.2">
      <c r="A286" s="51">
        <v>41192</v>
      </c>
    </row>
    <row r="287" spans="1:1" x14ac:dyDescent="0.2">
      <c r="A287" s="51">
        <v>41193</v>
      </c>
    </row>
    <row r="288" spans="1:1" x14ac:dyDescent="0.2">
      <c r="A288" s="51">
        <v>41194</v>
      </c>
    </row>
    <row r="289" spans="1:1" x14ac:dyDescent="0.2">
      <c r="A289" s="51">
        <v>41195</v>
      </c>
    </row>
    <row r="290" spans="1:1" x14ac:dyDescent="0.2">
      <c r="A290" s="51">
        <v>41196</v>
      </c>
    </row>
    <row r="291" spans="1:1" x14ac:dyDescent="0.2">
      <c r="A291" s="51">
        <v>41197</v>
      </c>
    </row>
    <row r="292" spans="1:1" x14ac:dyDescent="0.2">
      <c r="A292" s="51">
        <v>41198</v>
      </c>
    </row>
    <row r="293" spans="1:1" x14ac:dyDescent="0.2">
      <c r="A293" s="51">
        <v>41199</v>
      </c>
    </row>
    <row r="294" spans="1:1" x14ac:dyDescent="0.2">
      <c r="A294" s="51">
        <v>41200</v>
      </c>
    </row>
    <row r="295" spans="1:1" x14ac:dyDescent="0.2">
      <c r="A295" s="51">
        <v>41201</v>
      </c>
    </row>
    <row r="296" spans="1:1" x14ac:dyDescent="0.2">
      <c r="A296" s="51">
        <v>41202</v>
      </c>
    </row>
    <row r="297" spans="1:1" x14ac:dyDescent="0.2">
      <c r="A297" s="51">
        <v>41203</v>
      </c>
    </row>
    <row r="298" spans="1:1" x14ac:dyDescent="0.2">
      <c r="A298" s="51">
        <v>41204</v>
      </c>
    </row>
    <row r="299" spans="1:1" x14ac:dyDescent="0.2">
      <c r="A299" s="51">
        <v>41205</v>
      </c>
    </row>
    <row r="300" spans="1:1" x14ac:dyDescent="0.2">
      <c r="A300" s="51">
        <v>41206</v>
      </c>
    </row>
    <row r="301" spans="1:1" x14ac:dyDescent="0.2">
      <c r="A301" s="51">
        <v>41207</v>
      </c>
    </row>
    <row r="302" spans="1:1" x14ac:dyDescent="0.2">
      <c r="A302" s="51">
        <v>41208</v>
      </c>
    </row>
    <row r="303" spans="1:1" x14ac:dyDescent="0.2">
      <c r="A303" s="51">
        <v>41209</v>
      </c>
    </row>
    <row r="304" spans="1:1" x14ac:dyDescent="0.2">
      <c r="A304" s="51">
        <v>41210</v>
      </c>
    </row>
    <row r="305" spans="1:1" x14ac:dyDescent="0.2">
      <c r="A305" s="51">
        <v>41211</v>
      </c>
    </row>
    <row r="306" spans="1:1" x14ac:dyDescent="0.2">
      <c r="A306" s="51">
        <v>41212</v>
      </c>
    </row>
    <row r="307" spans="1:1" x14ac:dyDescent="0.2">
      <c r="A307" s="51">
        <v>41213</v>
      </c>
    </row>
    <row r="308" spans="1:1" x14ac:dyDescent="0.2">
      <c r="A308" s="51">
        <v>41214</v>
      </c>
    </row>
    <row r="309" spans="1:1" x14ac:dyDescent="0.2">
      <c r="A309" s="51">
        <v>41215</v>
      </c>
    </row>
    <row r="310" spans="1:1" x14ac:dyDescent="0.2">
      <c r="A310" s="51">
        <v>41216</v>
      </c>
    </row>
    <row r="311" spans="1:1" x14ac:dyDescent="0.2">
      <c r="A311" s="51">
        <v>41217</v>
      </c>
    </row>
    <row r="312" spans="1:1" x14ac:dyDescent="0.2">
      <c r="A312" s="51">
        <v>41218</v>
      </c>
    </row>
    <row r="313" spans="1:1" x14ac:dyDescent="0.2">
      <c r="A313" s="51">
        <v>41219</v>
      </c>
    </row>
    <row r="314" spans="1:1" x14ac:dyDescent="0.2">
      <c r="A314" s="51">
        <v>41220</v>
      </c>
    </row>
    <row r="315" spans="1:1" x14ac:dyDescent="0.2">
      <c r="A315" s="51">
        <v>41221</v>
      </c>
    </row>
    <row r="316" spans="1:1" x14ac:dyDescent="0.2">
      <c r="A316" s="51">
        <v>41222</v>
      </c>
    </row>
    <row r="317" spans="1:1" x14ac:dyDescent="0.2">
      <c r="A317" s="51">
        <v>41223</v>
      </c>
    </row>
    <row r="318" spans="1:1" x14ac:dyDescent="0.2">
      <c r="A318" s="51">
        <v>41224</v>
      </c>
    </row>
    <row r="319" spans="1:1" x14ac:dyDescent="0.2">
      <c r="A319" s="51">
        <v>41225</v>
      </c>
    </row>
    <row r="320" spans="1:1" x14ac:dyDescent="0.2">
      <c r="A320" s="51">
        <v>41226</v>
      </c>
    </row>
    <row r="321" spans="1:1" x14ac:dyDescent="0.2">
      <c r="A321" s="51">
        <v>41227</v>
      </c>
    </row>
    <row r="322" spans="1:1" x14ac:dyDescent="0.2">
      <c r="A322" s="51">
        <v>41228</v>
      </c>
    </row>
    <row r="323" spans="1:1" x14ac:dyDescent="0.2">
      <c r="A323" s="51">
        <v>41229</v>
      </c>
    </row>
    <row r="324" spans="1:1" x14ac:dyDescent="0.2">
      <c r="A324" s="51">
        <v>41230</v>
      </c>
    </row>
    <row r="325" spans="1:1" x14ac:dyDescent="0.2">
      <c r="A325" s="51">
        <v>41231</v>
      </c>
    </row>
    <row r="326" spans="1:1" x14ac:dyDescent="0.2">
      <c r="A326" s="51">
        <v>41232</v>
      </c>
    </row>
    <row r="327" spans="1:1" x14ac:dyDescent="0.2">
      <c r="A327" s="51">
        <v>41233</v>
      </c>
    </row>
    <row r="328" spans="1:1" x14ac:dyDescent="0.2">
      <c r="A328" s="51">
        <v>41234</v>
      </c>
    </row>
    <row r="329" spans="1:1" x14ac:dyDescent="0.2">
      <c r="A329" s="51">
        <v>41235</v>
      </c>
    </row>
    <row r="330" spans="1:1" x14ac:dyDescent="0.2">
      <c r="A330" s="51">
        <v>41236</v>
      </c>
    </row>
    <row r="331" spans="1:1" x14ac:dyDescent="0.2">
      <c r="A331" s="51">
        <v>41237</v>
      </c>
    </row>
    <row r="332" spans="1:1" x14ac:dyDescent="0.2">
      <c r="A332" s="51">
        <v>41238</v>
      </c>
    </row>
    <row r="333" spans="1:1" x14ac:dyDescent="0.2">
      <c r="A333" s="51">
        <v>41239</v>
      </c>
    </row>
    <row r="334" spans="1:1" x14ac:dyDescent="0.2">
      <c r="A334" s="51">
        <v>41240</v>
      </c>
    </row>
    <row r="335" spans="1:1" x14ac:dyDescent="0.2">
      <c r="A335" s="51">
        <v>41241</v>
      </c>
    </row>
    <row r="336" spans="1:1" x14ac:dyDescent="0.2">
      <c r="A336" s="51">
        <v>41242</v>
      </c>
    </row>
    <row r="337" spans="1:1" x14ac:dyDescent="0.2">
      <c r="A337" s="51">
        <v>41243</v>
      </c>
    </row>
    <row r="338" spans="1:1" x14ac:dyDescent="0.2">
      <c r="A338" s="51">
        <v>41244</v>
      </c>
    </row>
    <row r="339" spans="1:1" x14ac:dyDescent="0.2">
      <c r="A339" s="51">
        <v>41245</v>
      </c>
    </row>
    <row r="340" spans="1:1" x14ac:dyDescent="0.2">
      <c r="A340" s="51">
        <v>41246</v>
      </c>
    </row>
    <row r="341" spans="1:1" x14ac:dyDescent="0.2">
      <c r="A341" s="51">
        <v>41247</v>
      </c>
    </row>
    <row r="342" spans="1:1" x14ac:dyDescent="0.2">
      <c r="A342" s="51">
        <v>41248</v>
      </c>
    </row>
    <row r="343" spans="1:1" x14ac:dyDescent="0.2">
      <c r="A343" s="51">
        <v>41249</v>
      </c>
    </row>
    <row r="344" spans="1:1" x14ac:dyDescent="0.2">
      <c r="A344" s="51">
        <v>41250</v>
      </c>
    </row>
    <row r="345" spans="1:1" x14ac:dyDescent="0.2">
      <c r="A345" s="51">
        <v>41251</v>
      </c>
    </row>
    <row r="346" spans="1:1" x14ac:dyDescent="0.2">
      <c r="A346" s="51">
        <v>41252</v>
      </c>
    </row>
    <row r="347" spans="1:1" x14ac:dyDescent="0.2">
      <c r="A347" s="51">
        <v>41253</v>
      </c>
    </row>
    <row r="348" spans="1:1" x14ac:dyDescent="0.2">
      <c r="A348" s="51">
        <v>41254</v>
      </c>
    </row>
    <row r="349" spans="1:1" x14ac:dyDescent="0.2">
      <c r="A349" s="51">
        <v>41255</v>
      </c>
    </row>
    <row r="350" spans="1:1" x14ac:dyDescent="0.2">
      <c r="A350" s="51">
        <v>41256</v>
      </c>
    </row>
    <row r="351" spans="1:1" x14ac:dyDescent="0.2">
      <c r="A351" s="51">
        <v>41257</v>
      </c>
    </row>
    <row r="352" spans="1:1" x14ac:dyDescent="0.2">
      <c r="A352" s="51">
        <v>41258</v>
      </c>
    </row>
    <row r="353" spans="1:1" x14ac:dyDescent="0.2">
      <c r="A353" s="51">
        <v>41259</v>
      </c>
    </row>
    <row r="354" spans="1:1" x14ac:dyDescent="0.2">
      <c r="A354" s="51">
        <v>41260</v>
      </c>
    </row>
    <row r="355" spans="1:1" x14ac:dyDescent="0.2">
      <c r="A355" s="51">
        <v>41261</v>
      </c>
    </row>
    <row r="356" spans="1:1" x14ac:dyDescent="0.2">
      <c r="A356" s="51">
        <v>41262</v>
      </c>
    </row>
    <row r="357" spans="1:1" x14ac:dyDescent="0.2">
      <c r="A357" s="51">
        <v>41263</v>
      </c>
    </row>
    <row r="358" spans="1:1" x14ac:dyDescent="0.2">
      <c r="A358" s="51">
        <v>41264</v>
      </c>
    </row>
    <row r="359" spans="1:1" x14ac:dyDescent="0.2">
      <c r="A359" s="51">
        <v>41265</v>
      </c>
    </row>
    <row r="360" spans="1:1" x14ac:dyDescent="0.2">
      <c r="A360" s="51">
        <v>41266</v>
      </c>
    </row>
    <row r="361" spans="1:1" x14ac:dyDescent="0.2">
      <c r="A361" s="51">
        <v>41267</v>
      </c>
    </row>
    <row r="362" spans="1:1" x14ac:dyDescent="0.2">
      <c r="A362" s="51">
        <v>41268</v>
      </c>
    </row>
    <row r="363" spans="1:1" x14ac:dyDescent="0.2">
      <c r="A363" s="51">
        <v>41269</v>
      </c>
    </row>
    <row r="364" spans="1:1" x14ac:dyDescent="0.2">
      <c r="A364" s="51">
        <v>41270</v>
      </c>
    </row>
    <row r="365" spans="1:1" x14ac:dyDescent="0.2">
      <c r="A365" s="51">
        <v>41271</v>
      </c>
    </row>
    <row r="366" spans="1:1" x14ac:dyDescent="0.2">
      <c r="A366" s="51">
        <v>41272</v>
      </c>
    </row>
    <row r="367" spans="1:1" x14ac:dyDescent="0.2">
      <c r="A367" s="51">
        <v>41273</v>
      </c>
    </row>
    <row r="368" spans="1:1" x14ac:dyDescent="0.2">
      <c r="A368" s="51">
        <v>41274</v>
      </c>
    </row>
    <row r="369" spans="1:1" x14ac:dyDescent="0.2">
      <c r="A369" s="51">
        <v>41275</v>
      </c>
    </row>
    <row r="370" spans="1:1" x14ac:dyDescent="0.2">
      <c r="A370" s="51">
        <v>41276</v>
      </c>
    </row>
    <row r="371" spans="1:1" x14ac:dyDescent="0.2">
      <c r="A371" s="51">
        <v>41277</v>
      </c>
    </row>
    <row r="372" spans="1:1" x14ac:dyDescent="0.2">
      <c r="A372" s="51">
        <v>41278</v>
      </c>
    </row>
    <row r="373" spans="1:1" x14ac:dyDescent="0.2">
      <c r="A373" s="51">
        <v>41279</v>
      </c>
    </row>
    <row r="374" spans="1:1" x14ac:dyDescent="0.2">
      <c r="A374" s="51">
        <v>41280</v>
      </c>
    </row>
    <row r="375" spans="1:1" x14ac:dyDescent="0.2">
      <c r="A375" s="51">
        <v>41281</v>
      </c>
    </row>
    <row r="376" spans="1:1" x14ac:dyDescent="0.2">
      <c r="A376" s="51">
        <v>41282</v>
      </c>
    </row>
    <row r="377" spans="1:1" x14ac:dyDescent="0.2">
      <c r="A377" s="51">
        <v>41283</v>
      </c>
    </row>
    <row r="378" spans="1:1" x14ac:dyDescent="0.2">
      <c r="A378" s="51">
        <v>41284</v>
      </c>
    </row>
    <row r="379" spans="1:1" x14ac:dyDescent="0.2">
      <c r="A379" s="51">
        <v>41285</v>
      </c>
    </row>
    <row r="380" spans="1:1" x14ac:dyDescent="0.2">
      <c r="A380" s="51">
        <v>41286</v>
      </c>
    </row>
    <row r="381" spans="1:1" x14ac:dyDescent="0.2">
      <c r="A381" s="51">
        <v>41287</v>
      </c>
    </row>
    <row r="382" spans="1:1" x14ac:dyDescent="0.2">
      <c r="A382" s="51">
        <v>41288</v>
      </c>
    </row>
    <row r="383" spans="1:1" x14ac:dyDescent="0.2">
      <c r="A383" s="51">
        <v>41289</v>
      </c>
    </row>
    <row r="384" spans="1:1" x14ac:dyDescent="0.2">
      <c r="A384" s="51">
        <v>41290</v>
      </c>
    </row>
    <row r="385" spans="1:1" x14ac:dyDescent="0.2">
      <c r="A385" s="51">
        <v>41291</v>
      </c>
    </row>
    <row r="386" spans="1:1" x14ac:dyDescent="0.2">
      <c r="A386" s="51">
        <v>41292</v>
      </c>
    </row>
    <row r="387" spans="1:1" x14ac:dyDescent="0.2">
      <c r="A387" s="51">
        <v>41293</v>
      </c>
    </row>
    <row r="388" spans="1:1" x14ac:dyDescent="0.2">
      <c r="A388" s="51">
        <v>41294</v>
      </c>
    </row>
    <row r="389" spans="1:1" x14ac:dyDescent="0.2">
      <c r="A389" s="51">
        <v>41295</v>
      </c>
    </row>
    <row r="390" spans="1:1" x14ac:dyDescent="0.2">
      <c r="A390" s="51">
        <v>41296</v>
      </c>
    </row>
    <row r="391" spans="1:1" x14ac:dyDescent="0.2">
      <c r="A391" s="51">
        <v>41297</v>
      </c>
    </row>
    <row r="392" spans="1:1" x14ac:dyDescent="0.2">
      <c r="A392" s="51">
        <v>41298</v>
      </c>
    </row>
    <row r="393" spans="1:1" x14ac:dyDescent="0.2">
      <c r="A393" s="51">
        <v>41299</v>
      </c>
    </row>
    <row r="394" spans="1:1" x14ac:dyDescent="0.2">
      <c r="A394" s="51">
        <v>41300</v>
      </c>
    </row>
    <row r="395" spans="1:1" x14ac:dyDescent="0.2">
      <c r="A395" s="51">
        <v>41301</v>
      </c>
    </row>
    <row r="396" spans="1:1" x14ac:dyDescent="0.2">
      <c r="A396" s="51">
        <v>41302</v>
      </c>
    </row>
    <row r="397" spans="1:1" x14ac:dyDescent="0.2">
      <c r="A397" s="51">
        <v>41303</v>
      </c>
    </row>
    <row r="398" spans="1:1" x14ac:dyDescent="0.2">
      <c r="A398" s="51">
        <v>41304</v>
      </c>
    </row>
    <row r="399" spans="1:1" x14ac:dyDescent="0.2">
      <c r="A399" s="51">
        <v>41305</v>
      </c>
    </row>
    <row r="400" spans="1:1" x14ac:dyDescent="0.2">
      <c r="A400" s="51">
        <v>41306</v>
      </c>
    </row>
    <row r="401" spans="1:1" x14ac:dyDescent="0.2">
      <c r="A401" s="51">
        <v>41307</v>
      </c>
    </row>
    <row r="402" spans="1:1" x14ac:dyDescent="0.2">
      <c r="A402" s="51">
        <v>41308</v>
      </c>
    </row>
    <row r="403" spans="1:1" x14ac:dyDescent="0.2">
      <c r="A403" s="51">
        <v>41309</v>
      </c>
    </row>
    <row r="404" spans="1:1" x14ac:dyDescent="0.2">
      <c r="A404" s="51">
        <v>41310</v>
      </c>
    </row>
    <row r="405" spans="1:1" x14ac:dyDescent="0.2">
      <c r="A405" s="51">
        <v>41311</v>
      </c>
    </row>
    <row r="406" spans="1:1" x14ac:dyDescent="0.2">
      <c r="A406" s="51">
        <v>41312</v>
      </c>
    </row>
    <row r="407" spans="1:1" x14ac:dyDescent="0.2">
      <c r="A407" s="51">
        <v>41313</v>
      </c>
    </row>
    <row r="408" spans="1:1" x14ac:dyDescent="0.2">
      <c r="A408" s="51">
        <v>41314</v>
      </c>
    </row>
    <row r="409" spans="1:1" x14ac:dyDescent="0.2">
      <c r="A409" s="51">
        <v>41315</v>
      </c>
    </row>
    <row r="410" spans="1:1" x14ac:dyDescent="0.2">
      <c r="A410" s="51">
        <v>41316</v>
      </c>
    </row>
    <row r="411" spans="1:1" x14ac:dyDescent="0.2">
      <c r="A411" s="51">
        <v>41317</v>
      </c>
    </row>
    <row r="412" spans="1:1" x14ac:dyDescent="0.2">
      <c r="A412" s="51">
        <v>41318</v>
      </c>
    </row>
    <row r="413" spans="1:1" x14ac:dyDescent="0.2">
      <c r="A413" s="51">
        <v>41319</v>
      </c>
    </row>
    <row r="414" spans="1:1" x14ac:dyDescent="0.2">
      <c r="A414" s="51">
        <v>41320</v>
      </c>
    </row>
    <row r="415" spans="1:1" x14ac:dyDescent="0.2">
      <c r="A415" s="51">
        <v>41321</v>
      </c>
    </row>
    <row r="416" spans="1:1" x14ac:dyDescent="0.2">
      <c r="A416" s="51">
        <v>41322</v>
      </c>
    </row>
    <row r="417" spans="1:1" x14ac:dyDescent="0.2">
      <c r="A417" s="51">
        <v>41323</v>
      </c>
    </row>
    <row r="418" spans="1:1" x14ac:dyDescent="0.2">
      <c r="A418" s="51">
        <v>41324</v>
      </c>
    </row>
    <row r="419" spans="1:1" x14ac:dyDescent="0.2">
      <c r="A419" s="51">
        <v>41325</v>
      </c>
    </row>
    <row r="420" spans="1:1" x14ac:dyDescent="0.2">
      <c r="A420" s="51">
        <v>41326</v>
      </c>
    </row>
    <row r="421" spans="1:1" x14ac:dyDescent="0.2">
      <c r="A421" s="51">
        <v>41327</v>
      </c>
    </row>
    <row r="422" spans="1:1" x14ac:dyDescent="0.2">
      <c r="A422" s="51">
        <v>41328</v>
      </c>
    </row>
    <row r="423" spans="1:1" x14ac:dyDescent="0.2">
      <c r="A423" s="51">
        <v>41329</v>
      </c>
    </row>
    <row r="424" spans="1:1" x14ac:dyDescent="0.2">
      <c r="A424" s="51">
        <v>41330</v>
      </c>
    </row>
    <row r="425" spans="1:1" x14ac:dyDescent="0.2">
      <c r="A425" s="51">
        <v>41331</v>
      </c>
    </row>
    <row r="426" spans="1:1" x14ac:dyDescent="0.2">
      <c r="A426" s="51">
        <v>41332</v>
      </c>
    </row>
    <row r="427" spans="1:1" x14ac:dyDescent="0.2">
      <c r="A427" s="51">
        <v>41333</v>
      </c>
    </row>
    <row r="428" spans="1:1" x14ac:dyDescent="0.2">
      <c r="A428" s="51">
        <v>41334</v>
      </c>
    </row>
    <row r="429" spans="1:1" x14ac:dyDescent="0.2">
      <c r="A429" s="51">
        <v>41335</v>
      </c>
    </row>
    <row r="430" spans="1:1" x14ac:dyDescent="0.2">
      <c r="A430" s="51">
        <v>41336</v>
      </c>
    </row>
    <row r="431" spans="1:1" x14ac:dyDescent="0.2">
      <c r="A431" s="51">
        <v>41337</v>
      </c>
    </row>
    <row r="432" spans="1:1" x14ac:dyDescent="0.2">
      <c r="A432" s="51">
        <v>41338</v>
      </c>
    </row>
    <row r="433" spans="1:1" x14ac:dyDescent="0.2">
      <c r="A433" s="51">
        <v>41339</v>
      </c>
    </row>
    <row r="434" spans="1:1" x14ac:dyDescent="0.2">
      <c r="A434" s="51">
        <v>41340</v>
      </c>
    </row>
    <row r="435" spans="1:1" x14ac:dyDescent="0.2">
      <c r="A435" s="51">
        <v>41341</v>
      </c>
    </row>
    <row r="436" spans="1:1" x14ac:dyDescent="0.2">
      <c r="A436" s="51">
        <v>41342</v>
      </c>
    </row>
    <row r="437" spans="1:1" x14ac:dyDescent="0.2">
      <c r="A437" s="51">
        <v>41343</v>
      </c>
    </row>
    <row r="438" spans="1:1" x14ac:dyDescent="0.2">
      <c r="A438" s="51">
        <v>41344</v>
      </c>
    </row>
    <row r="439" spans="1:1" x14ac:dyDescent="0.2">
      <c r="A439" s="51">
        <v>41345</v>
      </c>
    </row>
    <row r="440" spans="1:1" x14ac:dyDescent="0.2">
      <c r="A440" s="51">
        <v>41346</v>
      </c>
    </row>
    <row r="441" spans="1:1" x14ac:dyDescent="0.2">
      <c r="A441" s="51">
        <v>41347</v>
      </c>
    </row>
    <row r="442" spans="1:1" x14ac:dyDescent="0.2">
      <c r="A442" s="51">
        <v>41348</v>
      </c>
    </row>
    <row r="443" spans="1:1" x14ac:dyDescent="0.2">
      <c r="A443" s="51">
        <v>41349</v>
      </c>
    </row>
    <row r="444" spans="1:1" x14ac:dyDescent="0.2">
      <c r="A444" s="51">
        <v>41350</v>
      </c>
    </row>
    <row r="445" spans="1:1" x14ac:dyDescent="0.2">
      <c r="A445" s="51">
        <v>41351</v>
      </c>
    </row>
    <row r="446" spans="1:1" x14ac:dyDescent="0.2">
      <c r="A446" s="51">
        <v>41352</v>
      </c>
    </row>
    <row r="447" spans="1:1" x14ac:dyDescent="0.2">
      <c r="A447" s="51">
        <v>41353</v>
      </c>
    </row>
    <row r="448" spans="1:1" x14ac:dyDescent="0.2">
      <c r="A448" s="51">
        <v>41354</v>
      </c>
    </row>
    <row r="449" spans="1:1" x14ac:dyDescent="0.2">
      <c r="A449" s="51">
        <v>41355</v>
      </c>
    </row>
    <row r="450" spans="1:1" x14ac:dyDescent="0.2">
      <c r="A450" s="51">
        <v>41356</v>
      </c>
    </row>
    <row r="451" spans="1:1" x14ac:dyDescent="0.2">
      <c r="A451" s="51">
        <v>41357</v>
      </c>
    </row>
    <row r="452" spans="1:1" x14ac:dyDescent="0.2">
      <c r="A452" s="51">
        <v>41358</v>
      </c>
    </row>
    <row r="453" spans="1:1" x14ac:dyDescent="0.2">
      <c r="A453" s="51">
        <v>41359</v>
      </c>
    </row>
    <row r="454" spans="1:1" x14ac:dyDescent="0.2">
      <c r="A454" s="51">
        <v>41360</v>
      </c>
    </row>
    <row r="455" spans="1:1" x14ac:dyDescent="0.2">
      <c r="A455" s="51">
        <v>41361</v>
      </c>
    </row>
    <row r="456" spans="1:1" x14ac:dyDescent="0.2">
      <c r="A456" s="51">
        <v>41362</v>
      </c>
    </row>
    <row r="457" spans="1:1" x14ac:dyDescent="0.2">
      <c r="A457" s="51">
        <v>41363</v>
      </c>
    </row>
    <row r="458" spans="1:1" x14ac:dyDescent="0.2">
      <c r="A458" s="51">
        <v>41364</v>
      </c>
    </row>
    <row r="459" spans="1:1" x14ac:dyDescent="0.2">
      <c r="A459" s="51">
        <v>41365</v>
      </c>
    </row>
    <row r="460" spans="1:1" x14ac:dyDescent="0.2">
      <c r="A460" s="51">
        <v>41366</v>
      </c>
    </row>
    <row r="461" spans="1:1" x14ac:dyDescent="0.2">
      <c r="A461" s="51">
        <v>41367</v>
      </c>
    </row>
    <row r="462" spans="1:1" x14ac:dyDescent="0.2">
      <c r="A462" s="51">
        <v>41368</v>
      </c>
    </row>
    <row r="463" spans="1:1" x14ac:dyDescent="0.2">
      <c r="A463" s="51">
        <v>41369</v>
      </c>
    </row>
    <row r="464" spans="1:1" x14ac:dyDescent="0.2">
      <c r="A464" s="51">
        <v>41370</v>
      </c>
    </row>
    <row r="465" spans="1:1" x14ac:dyDescent="0.2">
      <c r="A465" s="51">
        <v>41371</v>
      </c>
    </row>
    <row r="466" spans="1:1" x14ac:dyDescent="0.2">
      <c r="A466" s="51">
        <v>41372</v>
      </c>
    </row>
    <row r="467" spans="1:1" x14ac:dyDescent="0.2">
      <c r="A467" s="51">
        <v>41373</v>
      </c>
    </row>
    <row r="468" spans="1:1" x14ac:dyDescent="0.2">
      <c r="A468" s="51">
        <v>41374</v>
      </c>
    </row>
    <row r="469" spans="1:1" x14ac:dyDescent="0.2">
      <c r="A469" s="51">
        <v>41375</v>
      </c>
    </row>
    <row r="470" spans="1:1" x14ac:dyDescent="0.2">
      <c r="A470" s="51">
        <v>41376</v>
      </c>
    </row>
    <row r="471" spans="1:1" x14ac:dyDescent="0.2">
      <c r="A471" s="51">
        <v>41377</v>
      </c>
    </row>
    <row r="472" spans="1:1" x14ac:dyDescent="0.2">
      <c r="A472" s="51">
        <v>41378</v>
      </c>
    </row>
    <row r="473" spans="1:1" x14ac:dyDescent="0.2">
      <c r="A473" s="51">
        <v>41379</v>
      </c>
    </row>
    <row r="474" spans="1:1" x14ac:dyDescent="0.2">
      <c r="A474" s="51">
        <v>41380</v>
      </c>
    </row>
    <row r="475" spans="1:1" x14ac:dyDescent="0.2">
      <c r="A475" s="51">
        <v>41381</v>
      </c>
    </row>
    <row r="476" spans="1:1" x14ac:dyDescent="0.2">
      <c r="A476" s="51">
        <v>41382</v>
      </c>
    </row>
    <row r="477" spans="1:1" x14ac:dyDescent="0.2">
      <c r="A477" s="51">
        <v>41383</v>
      </c>
    </row>
    <row r="478" spans="1:1" x14ac:dyDescent="0.2">
      <c r="A478" s="51">
        <v>41384</v>
      </c>
    </row>
    <row r="479" spans="1:1" x14ac:dyDescent="0.2">
      <c r="A479" s="51">
        <v>41385</v>
      </c>
    </row>
    <row r="480" spans="1:1" x14ac:dyDescent="0.2">
      <c r="A480" s="51">
        <v>41386</v>
      </c>
    </row>
    <row r="481" spans="1:1" x14ac:dyDescent="0.2">
      <c r="A481" s="51">
        <v>41387</v>
      </c>
    </row>
    <row r="482" spans="1:1" x14ac:dyDescent="0.2">
      <c r="A482" s="51">
        <v>41388</v>
      </c>
    </row>
    <row r="483" spans="1:1" x14ac:dyDescent="0.2">
      <c r="A483" s="51">
        <v>41389</v>
      </c>
    </row>
    <row r="484" spans="1:1" x14ac:dyDescent="0.2">
      <c r="A484" s="51">
        <v>41390</v>
      </c>
    </row>
    <row r="485" spans="1:1" x14ac:dyDescent="0.2">
      <c r="A485" s="51">
        <v>41391</v>
      </c>
    </row>
    <row r="486" spans="1:1" x14ac:dyDescent="0.2">
      <c r="A486" s="51">
        <v>41392</v>
      </c>
    </row>
    <row r="487" spans="1:1" x14ac:dyDescent="0.2">
      <c r="A487" s="51">
        <v>41393</v>
      </c>
    </row>
    <row r="488" spans="1:1" x14ac:dyDescent="0.2">
      <c r="A488" s="51">
        <v>41394</v>
      </c>
    </row>
    <row r="489" spans="1:1" x14ac:dyDescent="0.2">
      <c r="A489" s="51">
        <v>41395</v>
      </c>
    </row>
    <row r="490" spans="1:1" x14ac:dyDescent="0.2">
      <c r="A490" s="51">
        <v>41396</v>
      </c>
    </row>
    <row r="491" spans="1:1" x14ac:dyDescent="0.2">
      <c r="A491" s="51">
        <v>41397</v>
      </c>
    </row>
    <row r="492" spans="1:1" x14ac:dyDescent="0.2">
      <c r="A492" s="51">
        <v>41398</v>
      </c>
    </row>
    <row r="493" spans="1:1" x14ac:dyDescent="0.2">
      <c r="A493" s="51">
        <v>41399</v>
      </c>
    </row>
    <row r="494" spans="1:1" x14ac:dyDescent="0.2">
      <c r="A494" s="51">
        <v>41400</v>
      </c>
    </row>
    <row r="495" spans="1:1" x14ac:dyDescent="0.2">
      <c r="A495" s="51">
        <v>41401</v>
      </c>
    </row>
    <row r="496" spans="1:1" x14ac:dyDescent="0.2">
      <c r="A496" s="51">
        <v>41402</v>
      </c>
    </row>
    <row r="497" spans="1:1" x14ac:dyDescent="0.2">
      <c r="A497" s="51">
        <v>41403</v>
      </c>
    </row>
    <row r="498" spans="1:1" x14ac:dyDescent="0.2">
      <c r="A498" s="51">
        <v>41404</v>
      </c>
    </row>
    <row r="499" spans="1:1" x14ac:dyDescent="0.2">
      <c r="A499" s="51">
        <v>41405</v>
      </c>
    </row>
    <row r="500" spans="1:1" x14ac:dyDescent="0.2">
      <c r="A500" s="51">
        <v>41406</v>
      </c>
    </row>
    <row r="501" spans="1:1" x14ac:dyDescent="0.2">
      <c r="A501" s="51">
        <v>41407</v>
      </c>
    </row>
    <row r="502" spans="1:1" x14ac:dyDescent="0.2">
      <c r="A502" s="51">
        <v>41408</v>
      </c>
    </row>
    <row r="503" spans="1:1" x14ac:dyDescent="0.2">
      <c r="A503" s="51">
        <v>41409</v>
      </c>
    </row>
    <row r="504" spans="1:1" x14ac:dyDescent="0.2">
      <c r="A504" s="51">
        <v>41410</v>
      </c>
    </row>
    <row r="505" spans="1:1" x14ac:dyDescent="0.2">
      <c r="A505" s="51">
        <v>41411</v>
      </c>
    </row>
    <row r="506" spans="1:1" x14ac:dyDescent="0.2">
      <c r="A506" s="51">
        <v>41412</v>
      </c>
    </row>
    <row r="507" spans="1:1" x14ac:dyDescent="0.2">
      <c r="A507" s="51">
        <v>41413</v>
      </c>
    </row>
    <row r="508" spans="1:1" x14ac:dyDescent="0.2">
      <c r="A508" s="51">
        <v>41414</v>
      </c>
    </row>
    <row r="509" spans="1:1" x14ac:dyDescent="0.2">
      <c r="A509" s="51">
        <v>41415</v>
      </c>
    </row>
    <row r="510" spans="1:1" x14ac:dyDescent="0.2">
      <c r="A510" s="51">
        <v>41416</v>
      </c>
    </row>
    <row r="511" spans="1:1" x14ac:dyDescent="0.2">
      <c r="A511" s="51">
        <v>41417</v>
      </c>
    </row>
    <row r="512" spans="1:1" x14ac:dyDescent="0.2">
      <c r="A512" s="51">
        <v>41418</v>
      </c>
    </row>
    <row r="513" spans="1:1" x14ac:dyDescent="0.2">
      <c r="A513" s="51">
        <v>41419</v>
      </c>
    </row>
    <row r="514" spans="1:1" x14ac:dyDescent="0.2">
      <c r="A514" s="51">
        <v>41420</v>
      </c>
    </row>
    <row r="515" spans="1:1" x14ac:dyDescent="0.2">
      <c r="A515" s="51">
        <v>41421</v>
      </c>
    </row>
    <row r="516" spans="1:1" x14ac:dyDescent="0.2">
      <c r="A516" s="51">
        <v>41422</v>
      </c>
    </row>
    <row r="517" spans="1:1" x14ac:dyDescent="0.2">
      <c r="A517" s="51">
        <v>41423</v>
      </c>
    </row>
    <row r="518" spans="1:1" x14ac:dyDescent="0.2">
      <c r="A518" s="51">
        <v>41424</v>
      </c>
    </row>
    <row r="519" spans="1:1" x14ac:dyDescent="0.2">
      <c r="A519" s="51">
        <v>41425</v>
      </c>
    </row>
    <row r="520" spans="1:1" x14ac:dyDescent="0.2">
      <c r="A520" s="51">
        <v>41426</v>
      </c>
    </row>
    <row r="521" spans="1:1" x14ac:dyDescent="0.2">
      <c r="A521" s="51">
        <v>41427</v>
      </c>
    </row>
    <row r="522" spans="1:1" x14ac:dyDescent="0.2">
      <c r="A522" s="51">
        <v>41428</v>
      </c>
    </row>
    <row r="523" spans="1:1" x14ac:dyDescent="0.2">
      <c r="A523" s="51">
        <v>41429</v>
      </c>
    </row>
    <row r="524" spans="1:1" x14ac:dyDescent="0.2">
      <c r="A524" s="51">
        <v>41430</v>
      </c>
    </row>
    <row r="525" spans="1:1" x14ac:dyDescent="0.2">
      <c r="A525" s="51">
        <v>41431</v>
      </c>
    </row>
    <row r="526" spans="1:1" x14ac:dyDescent="0.2">
      <c r="A526" s="51">
        <v>41432</v>
      </c>
    </row>
    <row r="527" spans="1:1" x14ac:dyDescent="0.2">
      <c r="A527" s="51">
        <v>41433</v>
      </c>
    </row>
    <row r="528" spans="1:1" x14ac:dyDescent="0.2">
      <c r="A528" s="51">
        <v>41434</v>
      </c>
    </row>
    <row r="529" spans="1:1" x14ac:dyDescent="0.2">
      <c r="A529" s="51">
        <v>41435</v>
      </c>
    </row>
    <row r="530" spans="1:1" x14ac:dyDescent="0.2">
      <c r="A530" s="51">
        <v>41436</v>
      </c>
    </row>
    <row r="531" spans="1:1" x14ac:dyDescent="0.2">
      <c r="A531" s="51">
        <v>41437</v>
      </c>
    </row>
    <row r="532" spans="1:1" x14ac:dyDescent="0.2">
      <c r="A532" s="51">
        <v>41438</v>
      </c>
    </row>
    <row r="533" spans="1:1" x14ac:dyDescent="0.2">
      <c r="A533" s="51">
        <v>41439</v>
      </c>
    </row>
    <row r="534" spans="1:1" x14ac:dyDescent="0.2">
      <c r="A534" s="51">
        <v>41440</v>
      </c>
    </row>
    <row r="535" spans="1:1" x14ac:dyDescent="0.2">
      <c r="A535" s="51">
        <v>41441</v>
      </c>
    </row>
    <row r="536" spans="1:1" x14ac:dyDescent="0.2">
      <c r="A536" s="51">
        <v>41442</v>
      </c>
    </row>
    <row r="537" spans="1:1" x14ac:dyDescent="0.2">
      <c r="A537" s="51">
        <v>41443</v>
      </c>
    </row>
    <row r="538" spans="1:1" x14ac:dyDescent="0.2">
      <c r="A538" s="51">
        <v>41444</v>
      </c>
    </row>
    <row r="539" spans="1:1" x14ac:dyDescent="0.2">
      <c r="A539" s="51">
        <v>41445</v>
      </c>
    </row>
    <row r="540" spans="1:1" x14ac:dyDescent="0.2">
      <c r="A540" s="51">
        <v>41446</v>
      </c>
    </row>
    <row r="541" spans="1:1" x14ac:dyDescent="0.2">
      <c r="A541" s="51">
        <v>41447</v>
      </c>
    </row>
    <row r="542" spans="1:1" x14ac:dyDescent="0.2">
      <c r="A542" s="51">
        <v>41448</v>
      </c>
    </row>
    <row r="543" spans="1:1" x14ac:dyDescent="0.2">
      <c r="A543" s="51">
        <v>41449</v>
      </c>
    </row>
    <row r="544" spans="1:1" x14ac:dyDescent="0.2">
      <c r="A544" s="51">
        <v>41450</v>
      </c>
    </row>
    <row r="545" spans="1:1" x14ac:dyDescent="0.2">
      <c r="A545" s="51">
        <v>41451</v>
      </c>
    </row>
    <row r="546" spans="1:1" x14ac:dyDescent="0.2">
      <c r="A546" s="51">
        <v>41452</v>
      </c>
    </row>
    <row r="547" spans="1:1" x14ac:dyDescent="0.2">
      <c r="A547" s="51">
        <v>41453</v>
      </c>
    </row>
    <row r="548" spans="1:1" x14ac:dyDescent="0.2">
      <c r="A548" s="51">
        <v>41454</v>
      </c>
    </row>
    <row r="549" spans="1:1" x14ac:dyDescent="0.2">
      <c r="A549" s="51">
        <v>41455</v>
      </c>
    </row>
    <row r="550" spans="1:1" x14ac:dyDescent="0.2">
      <c r="A550" s="51">
        <v>41456</v>
      </c>
    </row>
    <row r="551" spans="1:1" x14ac:dyDescent="0.2">
      <c r="A551" s="51">
        <v>41457</v>
      </c>
    </row>
    <row r="552" spans="1:1" x14ac:dyDescent="0.2">
      <c r="A552" s="51">
        <v>41458</v>
      </c>
    </row>
    <row r="553" spans="1:1" x14ac:dyDescent="0.2">
      <c r="A553" s="51">
        <v>41459</v>
      </c>
    </row>
    <row r="554" spans="1:1" x14ac:dyDescent="0.2">
      <c r="A554" s="51">
        <v>41460</v>
      </c>
    </row>
    <row r="555" spans="1:1" x14ac:dyDescent="0.2">
      <c r="A555" s="51">
        <v>41461</v>
      </c>
    </row>
    <row r="556" spans="1:1" x14ac:dyDescent="0.2">
      <c r="A556" s="51">
        <v>41462</v>
      </c>
    </row>
    <row r="557" spans="1:1" x14ac:dyDescent="0.2">
      <c r="A557" s="51">
        <v>41463</v>
      </c>
    </row>
    <row r="558" spans="1:1" x14ac:dyDescent="0.2">
      <c r="A558" s="51">
        <v>41464</v>
      </c>
    </row>
    <row r="559" spans="1:1" x14ac:dyDescent="0.2">
      <c r="A559" s="51">
        <v>41465</v>
      </c>
    </row>
    <row r="560" spans="1:1" x14ac:dyDescent="0.2">
      <c r="A560" s="51">
        <v>41466</v>
      </c>
    </row>
    <row r="561" spans="1:1" x14ac:dyDescent="0.2">
      <c r="A561" s="51">
        <v>41467</v>
      </c>
    </row>
    <row r="562" spans="1:1" x14ac:dyDescent="0.2">
      <c r="A562" s="51">
        <v>41468</v>
      </c>
    </row>
    <row r="563" spans="1:1" x14ac:dyDescent="0.2">
      <c r="A563" s="51">
        <v>41469</v>
      </c>
    </row>
    <row r="564" spans="1:1" x14ac:dyDescent="0.2">
      <c r="A564" s="51">
        <v>41470</v>
      </c>
    </row>
    <row r="565" spans="1:1" x14ac:dyDescent="0.2">
      <c r="A565" s="51">
        <v>41471</v>
      </c>
    </row>
    <row r="566" spans="1:1" x14ac:dyDescent="0.2">
      <c r="A566" s="51">
        <v>41472</v>
      </c>
    </row>
    <row r="567" spans="1:1" x14ac:dyDescent="0.2">
      <c r="A567" s="51">
        <v>41473</v>
      </c>
    </row>
    <row r="568" spans="1:1" x14ac:dyDescent="0.2">
      <c r="A568" s="51">
        <v>41474</v>
      </c>
    </row>
    <row r="569" spans="1:1" x14ac:dyDescent="0.2">
      <c r="A569" s="51">
        <v>41475</v>
      </c>
    </row>
    <row r="570" spans="1:1" x14ac:dyDescent="0.2">
      <c r="A570" s="51">
        <v>41476</v>
      </c>
    </row>
    <row r="571" spans="1:1" x14ac:dyDescent="0.2">
      <c r="A571" s="51">
        <v>41477</v>
      </c>
    </row>
    <row r="572" spans="1:1" x14ac:dyDescent="0.2">
      <c r="A572" s="51">
        <v>41478</v>
      </c>
    </row>
    <row r="573" spans="1:1" x14ac:dyDescent="0.2">
      <c r="A573" s="51">
        <v>41479</v>
      </c>
    </row>
    <row r="574" spans="1:1" x14ac:dyDescent="0.2">
      <c r="A574" s="51">
        <v>41480</v>
      </c>
    </row>
    <row r="575" spans="1:1" x14ac:dyDescent="0.2">
      <c r="A575" s="51">
        <v>41481</v>
      </c>
    </row>
    <row r="576" spans="1:1" x14ac:dyDescent="0.2">
      <c r="A576" s="51">
        <v>41482</v>
      </c>
    </row>
    <row r="577" spans="1:1" x14ac:dyDescent="0.2">
      <c r="A577" s="51">
        <v>41483</v>
      </c>
    </row>
    <row r="578" spans="1:1" x14ac:dyDescent="0.2">
      <c r="A578" s="51">
        <v>41484</v>
      </c>
    </row>
    <row r="579" spans="1:1" x14ac:dyDescent="0.2">
      <c r="A579" s="51">
        <v>41485</v>
      </c>
    </row>
    <row r="580" spans="1:1" x14ac:dyDescent="0.2">
      <c r="A580" s="51">
        <v>41486</v>
      </c>
    </row>
    <row r="581" spans="1:1" x14ac:dyDescent="0.2">
      <c r="A581" s="51">
        <v>41487</v>
      </c>
    </row>
    <row r="582" spans="1:1" x14ac:dyDescent="0.2">
      <c r="A582" s="51">
        <v>41488</v>
      </c>
    </row>
    <row r="583" spans="1:1" x14ac:dyDescent="0.2">
      <c r="A583" s="51">
        <v>41489</v>
      </c>
    </row>
    <row r="584" spans="1:1" x14ac:dyDescent="0.2">
      <c r="A584" s="51">
        <v>41490</v>
      </c>
    </row>
    <row r="585" spans="1:1" x14ac:dyDescent="0.2">
      <c r="A585" s="51">
        <v>41491</v>
      </c>
    </row>
    <row r="586" spans="1:1" x14ac:dyDescent="0.2">
      <c r="A586" s="51">
        <v>41492</v>
      </c>
    </row>
    <row r="587" spans="1:1" x14ac:dyDescent="0.2">
      <c r="A587" s="51">
        <v>41493</v>
      </c>
    </row>
    <row r="588" spans="1:1" x14ac:dyDescent="0.2">
      <c r="A588" s="51">
        <v>41494</v>
      </c>
    </row>
    <row r="589" spans="1:1" x14ac:dyDescent="0.2">
      <c r="A589" s="51">
        <v>41495</v>
      </c>
    </row>
    <row r="590" spans="1:1" x14ac:dyDescent="0.2">
      <c r="A590" s="51">
        <v>41496</v>
      </c>
    </row>
    <row r="591" spans="1:1" x14ac:dyDescent="0.2">
      <c r="A591" s="51">
        <v>41497</v>
      </c>
    </row>
    <row r="592" spans="1:1" x14ac:dyDescent="0.2">
      <c r="A592" s="51">
        <v>41498</v>
      </c>
    </row>
    <row r="593" spans="1:1" x14ac:dyDescent="0.2">
      <c r="A593" s="51">
        <v>41499</v>
      </c>
    </row>
    <row r="594" spans="1:1" x14ac:dyDescent="0.2">
      <c r="A594" s="51">
        <v>41500</v>
      </c>
    </row>
    <row r="595" spans="1:1" x14ac:dyDescent="0.2">
      <c r="A595" s="51">
        <v>41501</v>
      </c>
    </row>
    <row r="596" spans="1:1" x14ac:dyDescent="0.2">
      <c r="A596" s="51">
        <v>41502</v>
      </c>
    </row>
    <row r="597" spans="1:1" x14ac:dyDescent="0.2">
      <c r="A597" s="51">
        <v>41503</v>
      </c>
    </row>
    <row r="598" spans="1:1" x14ac:dyDescent="0.2">
      <c r="A598" s="51">
        <v>41504</v>
      </c>
    </row>
    <row r="599" spans="1:1" x14ac:dyDescent="0.2">
      <c r="A599" s="51">
        <v>41505</v>
      </c>
    </row>
    <row r="600" spans="1:1" x14ac:dyDescent="0.2">
      <c r="A600" s="51">
        <v>41506</v>
      </c>
    </row>
    <row r="601" spans="1:1" x14ac:dyDescent="0.2">
      <c r="A601" s="51">
        <v>41507</v>
      </c>
    </row>
    <row r="602" spans="1:1" x14ac:dyDescent="0.2">
      <c r="A602" s="51">
        <v>41508</v>
      </c>
    </row>
    <row r="603" spans="1:1" x14ac:dyDescent="0.2">
      <c r="A603" s="51">
        <v>41509</v>
      </c>
    </row>
    <row r="604" spans="1:1" x14ac:dyDescent="0.2">
      <c r="A604" s="51">
        <v>41510</v>
      </c>
    </row>
    <row r="605" spans="1:1" x14ac:dyDescent="0.2">
      <c r="A605" s="51">
        <v>41511</v>
      </c>
    </row>
    <row r="606" spans="1:1" x14ac:dyDescent="0.2">
      <c r="A606" s="51">
        <v>41512</v>
      </c>
    </row>
    <row r="607" spans="1:1" x14ac:dyDescent="0.2">
      <c r="A607" s="51">
        <v>41513</v>
      </c>
    </row>
    <row r="608" spans="1:1" x14ac:dyDescent="0.2">
      <c r="A608" s="51">
        <v>41514</v>
      </c>
    </row>
    <row r="609" spans="1:1" x14ac:dyDescent="0.2">
      <c r="A609" s="51">
        <v>41515</v>
      </c>
    </row>
    <row r="610" spans="1:1" x14ac:dyDescent="0.2">
      <c r="A610" s="51">
        <v>41516</v>
      </c>
    </row>
    <row r="611" spans="1:1" x14ac:dyDescent="0.2">
      <c r="A611" s="51">
        <v>41517</v>
      </c>
    </row>
    <row r="612" spans="1:1" x14ac:dyDescent="0.2">
      <c r="A612" s="51">
        <v>41518</v>
      </c>
    </row>
    <row r="613" spans="1:1" x14ac:dyDescent="0.2">
      <c r="A613" s="51">
        <v>41519</v>
      </c>
    </row>
    <row r="614" spans="1:1" x14ac:dyDescent="0.2">
      <c r="A614" s="51">
        <v>41520</v>
      </c>
    </row>
    <row r="615" spans="1:1" x14ac:dyDescent="0.2">
      <c r="A615" s="51">
        <v>41521</v>
      </c>
    </row>
    <row r="616" spans="1:1" x14ac:dyDescent="0.2">
      <c r="A616" s="51">
        <v>41522</v>
      </c>
    </row>
    <row r="617" spans="1:1" x14ac:dyDescent="0.2">
      <c r="A617" s="51">
        <v>41523</v>
      </c>
    </row>
    <row r="618" spans="1:1" x14ac:dyDescent="0.2">
      <c r="A618" s="51">
        <v>41524</v>
      </c>
    </row>
    <row r="619" spans="1:1" x14ac:dyDescent="0.2">
      <c r="A619" s="51">
        <v>41525</v>
      </c>
    </row>
    <row r="620" spans="1:1" x14ac:dyDescent="0.2">
      <c r="A620" s="51">
        <v>41526</v>
      </c>
    </row>
    <row r="621" spans="1:1" x14ac:dyDescent="0.2">
      <c r="A621" s="51">
        <v>41527</v>
      </c>
    </row>
    <row r="622" spans="1:1" x14ac:dyDescent="0.2">
      <c r="A622" s="51">
        <v>41528</v>
      </c>
    </row>
    <row r="623" spans="1:1" x14ac:dyDescent="0.2">
      <c r="A623" s="51">
        <v>41529</v>
      </c>
    </row>
    <row r="624" spans="1:1" x14ac:dyDescent="0.2">
      <c r="A624" s="51">
        <v>41530</v>
      </c>
    </row>
    <row r="625" spans="1:1" x14ac:dyDescent="0.2">
      <c r="A625" s="51">
        <v>41531</v>
      </c>
    </row>
    <row r="626" spans="1:1" x14ac:dyDescent="0.2">
      <c r="A626" s="51">
        <v>41532</v>
      </c>
    </row>
    <row r="627" spans="1:1" x14ac:dyDescent="0.2">
      <c r="A627" s="51">
        <v>41533</v>
      </c>
    </row>
    <row r="628" spans="1:1" x14ac:dyDescent="0.2">
      <c r="A628" s="51">
        <v>41534</v>
      </c>
    </row>
    <row r="629" spans="1:1" x14ac:dyDescent="0.2">
      <c r="A629" s="51">
        <v>41535</v>
      </c>
    </row>
    <row r="630" spans="1:1" x14ac:dyDescent="0.2">
      <c r="A630" s="51">
        <v>41536</v>
      </c>
    </row>
    <row r="631" spans="1:1" x14ac:dyDescent="0.2">
      <c r="A631" s="51">
        <v>41537</v>
      </c>
    </row>
    <row r="632" spans="1:1" x14ac:dyDescent="0.2">
      <c r="A632" s="51">
        <v>41538</v>
      </c>
    </row>
    <row r="633" spans="1:1" x14ac:dyDescent="0.2">
      <c r="A633" s="51">
        <v>41539</v>
      </c>
    </row>
    <row r="634" spans="1:1" x14ac:dyDescent="0.2">
      <c r="A634" s="51">
        <v>41540</v>
      </c>
    </row>
    <row r="635" spans="1:1" x14ac:dyDescent="0.2">
      <c r="A635" s="51">
        <v>41541</v>
      </c>
    </row>
    <row r="636" spans="1:1" x14ac:dyDescent="0.2">
      <c r="A636" s="51">
        <v>41542</v>
      </c>
    </row>
    <row r="637" spans="1:1" x14ac:dyDescent="0.2">
      <c r="A637" s="51">
        <v>41543</v>
      </c>
    </row>
    <row r="638" spans="1:1" x14ac:dyDescent="0.2">
      <c r="A638" s="51">
        <v>41544</v>
      </c>
    </row>
    <row r="639" spans="1:1" x14ac:dyDescent="0.2">
      <c r="A639" s="51">
        <v>41545</v>
      </c>
    </row>
    <row r="640" spans="1:1" x14ac:dyDescent="0.2">
      <c r="A640" s="51">
        <v>41546</v>
      </c>
    </row>
    <row r="641" spans="1:1" x14ac:dyDescent="0.2">
      <c r="A641" s="51">
        <v>41547</v>
      </c>
    </row>
    <row r="642" spans="1:1" x14ac:dyDescent="0.2">
      <c r="A642" s="51">
        <v>41548</v>
      </c>
    </row>
    <row r="643" spans="1:1" x14ac:dyDescent="0.2">
      <c r="A643" s="51">
        <v>41549</v>
      </c>
    </row>
    <row r="644" spans="1:1" x14ac:dyDescent="0.2">
      <c r="A644" s="51">
        <v>41550</v>
      </c>
    </row>
    <row r="645" spans="1:1" x14ac:dyDescent="0.2">
      <c r="A645" s="51">
        <v>41551</v>
      </c>
    </row>
    <row r="646" spans="1:1" x14ac:dyDescent="0.2">
      <c r="A646" s="51">
        <v>41552</v>
      </c>
    </row>
    <row r="647" spans="1:1" x14ac:dyDescent="0.2">
      <c r="A647" s="51">
        <v>41553</v>
      </c>
    </row>
    <row r="648" spans="1:1" x14ac:dyDescent="0.2">
      <c r="A648" s="51">
        <v>41554</v>
      </c>
    </row>
    <row r="649" spans="1:1" x14ac:dyDescent="0.2">
      <c r="A649" s="51">
        <v>41555</v>
      </c>
    </row>
    <row r="650" spans="1:1" x14ac:dyDescent="0.2">
      <c r="A650" s="51">
        <v>41556</v>
      </c>
    </row>
    <row r="651" spans="1:1" x14ac:dyDescent="0.2">
      <c r="A651" s="51">
        <v>41557</v>
      </c>
    </row>
    <row r="652" spans="1:1" x14ac:dyDescent="0.2">
      <c r="A652" s="51">
        <v>41558</v>
      </c>
    </row>
    <row r="653" spans="1:1" x14ac:dyDescent="0.2">
      <c r="A653" s="51">
        <v>41559</v>
      </c>
    </row>
    <row r="654" spans="1:1" x14ac:dyDescent="0.2">
      <c r="A654" s="51">
        <v>41560</v>
      </c>
    </row>
    <row r="655" spans="1:1" x14ac:dyDescent="0.2">
      <c r="A655" s="51">
        <v>41561</v>
      </c>
    </row>
    <row r="656" spans="1:1" x14ac:dyDescent="0.2">
      <c r="A656" s="51">
        <v>41562</v>
      </c>
    </row>
    <row r="657" spans="1:1" x14ac:dyDescent="0.2">
      <c r="A657" s="51">
        <v>41563</v>
      </c>
    </row>
    <row r="658" spans="1:1" x14ac:dyDescent="0.2">
      <c r="A658" s="51">
        <v>41564</v>
      </c>
    </row>
    <row r="659" spans="1:1" x14ac:dyDescent="0.2">
      <c r="A659" s="51">
        <v>41565</v>
      </c>
    </row>
    <row r="660" spans="1:1" x14ac:dyDescent="0.2">
      <c r="A660" s="51">
        <v>41566</v>
      </c>
    </row>
    <row r="661" spans="1:1" x14ac:dyDescent="0.2">
      <c r="A661" s="51">
        <v>41567</v>
      </c>
    </row>
    <row r="662" spans="1:1" x14ac:dyDescent="0.2">
      <c r="A662" s="51">
        <v>41568</v>
      </c>
    </row>
    <row r="663" spans="1:1" x14ac:dyDescent="0.2">
      <c r="A663" s="51">
        <v>41569</v>
      </c>
    </row>
    <row r="664" spans="1:1" x14ac:dyDescent="0.2">
      <c r="A664" s="51">
        <v>41570</v>
      </c>
    </row>
    <row r="665" spans="1:1" x14ac:dyDescent="0.2">
      <c r="A665" s="51">
        <v>41571</v>
      </c>
    </row>
    <row r="666" spans="1:1" x14ac:dyDescent="0.2">
      <c r="A666" s="51">
        <v>41572</v>
      </c>
    </row>
    <row r="667" spans="1:1" x14ac:dyDescent="0.2">
      <c r="A667" s="51">
        <v>41573</v>
      </c>
    </row>
    <row r="668" spans="1:1" x14ac:dyDescent="0.2">
      <c r="A668" s="51">
        <v>41574</v>
      </c>
    </row>
    <row r="669" spans="1:1" x14ac:dyDescent="0.2">
      <c r="A669" s="51">
        <v>41575</v>
      </c>
    </row>
    <row r="670" spans="1:1" x14ac:dyDescent="0.2">
      <c r="A670" s="51">
        <v>41576</v>
      </c>
    </row>
    <row r="671" spans="1:1" x14ac:dyDescent="0.2">
      <c r="A671" s="51">
        <v>41577</v>
      </c>
    </row>
    <row r="672" spans="1:1" x14ac:dyDescent="0.2">
      <c r="A672" s="51">
        <v>41578</v>
      </c>
    </row>
    <row r="673" spans="1:1" x14ac:dyDescent="0.2">
      <c r="A673" s="51">
        <v>41579</v>
      </c>
    </row>
    <row r="674" spans="1:1" x14ac:dyDescent="0.2">
      <c r="A674" s="51">
        <v>41580</v>
      </c>
    </row>
    <row r="675" spans="1:1" x14ac:dyDescent="0.2">
      <c r="A675" s="51">
        <v>41581</v>
      </c>
    </row>
    <row r="676" spans="1:1" x14ac:dyDescent="0.2">
      <c r="A676" s="51">
        <v>41582</v>
      </c>
    </row>
    <row r="677" spans="1:1" x14ac:dyDescent="0.2">
      <c r="A677" s="51">
        <v>41583</v>
      </c>
    </row>
    <row r="678" spans="1:1" x14ac:dyDescent="0.2">
      <c r="A678" s="51">
        <v>41584</v>
      </c>
    </row>
    <row r="679" spans="1:1" x14ac:dyDescent="0.2">
      <c r="A679" s="51">
        <v>41585</v>
      </c>
    </row>
    <row r="680" spans="1:1" x14ac:dyDescent="0.2">
      <c r="A680" s="51">
        <v>41586</v>
      </c>
    </row>
    <row r="681" spans="1:1" x14ac:dyDescent="0.2">
      <c r="A681" s="51">
        <v>41587</v>
      </c>
    </row>
    <row r="682" spans="1:1" x14ac:dyDescent="0.2">
      <c r="A682" s="51">
        <v>41588</v>
      </c>
    </row>
    <row r="683" spans="1:1" x14ac:dyDescent="0.2">
      <c r="A683" s="51">
        <v>41589</v>
      </c>
    </row>
    <row r="684" spans="1:1" x14ac:dyDescent="0.2">
      <c r="A684" s="51">
        <v>41590</v>
      </c>
    </row>
    <row r="685" spans="1:1" x14ac:dyDescent="0.2">
      <c r="A685" s="51">
        <v>41591</v>
      </c>
    </row>
    <row r="686" spans="1:1" x14ac:dyDescent="0.2">
      <c r="A686" s="51">
        <v>41592</v>
      </c>
    </row>
    <row r="687" spans="1:1" x14ac:dyDescent="0.2">
      <c r="A687" s="51">
        <v>41593</v>
      </c>
    </row>
    <row r="688" spans="1:1" x14ac:dyDescent="0.2">
      <c r="A688" s="51">
        <v>41594</v>
      </c>
    </row>
    <row r="689" spans="1:1" x14ac:dyDescent="0.2">
      <c r="A689" s="51">
        <v>41595</v>
      </c>
    </row>
    <row r="690" spans="1:1" x14ac:dyDescent="0.2">
      <c r="A690" s="51">
        <v>41596</v>
      </c>
    </row>
    <row r="691" spans="1:1" x14ac:dyDescent="0.2">
      <c r="A691" s="51">
        <v>41597</v>
      </c>
    </row>
    <row r="692" spans="1:1" x14ac:dyDescent="0.2">
      <c r="A692" s="51">
        <v>41598</v>
      </c>
    </row>
    <row r="693" spans="1:1" x14ac:dyDescent="0.2">
      <c r="A693" s="51">
        <v>41599</v>
      </c>
    </row>
    <row r="694" spans="1:1" x14ac:dyDescent="0.2">
      <c r="A694" s="51">
        <v>41600</v>
      </c>
    </row>
    <row r="695" spans="1:1" x14ac:dyDescent="0.2">
      <c r="A695" s="51">
        <v>41601</v>
      </c>
    </row>
    <row r="696" spans="1:1" x14ac:dyDescent="0.2">
      <c r="A696" s="51">
        <v>41602</v>
      </c>
    </row>
    <row r="697" spans="1:1" x14ac:dyDescent="0.2">
      <c r="A697" s="51">
        <v>41603</v>
      </c>
    </row>
    <row r="698" spans="1:1" x14ac:dyDescent="0.2">
      <c r="A698" s="51">
        <v>41604</v>
      </c>
    </row>
    <row r="699" spans="1:1" x14ac:dyDescent="0.2">
      <c r="A699" s="51">
        <v>41605</v>
      </c>
    </row>
    <row r="700" spans="1:1" x14ac:dyDescent="0.2">
      <c r="A700" s="51">
        <v>41606</v>
      </c>
    </row>
    <row r="701" spans="1:1" x14ac:dyDescent="0.2">
      <c r="A701" s="51">
        <v>41607</v>
      </c>
    </row>
    <row r="702" spans="1:1" x14ac:dyDescent="0.2">
      <c r="A702" s="51">
        <v>41608</v>
      </c>
    </row>
    <row r="703" spans="1:1" x14ac:dyDescent="0.2">
      <c r="A703" s="51">
        <v>41609</v>
      </c>
    </row>
    <row r="704" spans="1:1" x14ac:dyDescent="0.2">
      <c r="A704" s="51">
        <v>41610</v>
      </c>
    </row>
    <row r="705" spans="1:1" x14ac:dyDescent="0.2">
      <c r="A705" s="51">
        <v>41611</v>
      </c>
    </row>
    <row r="706" spans="1:1" x14ac:dyDescent="0.2">
      <c r="A706" s="51">
        <v>41612</v>
      </c>
    </row>
    <row r="707" spans="1:1" x14ac:dyDescent="0.2">
      <c r="A707" s="51">
        <v>41613</v>
      </c>
    </row>
    <row r="708" spans="1:1" x14ac:dyDescent="0.2">
      <c r="A708" s="51">
        <v>41614</v>
      </c>
    </row>
    <row r="709" spans="1:1" x14ac:dyDescent="0.2">
      <c r="A709" s="51">
        <v>41615</v>
      </c>
    </row>
    <row r="710" spans="1:1" x14ac:dyDescent="0.2">
      <c r="A710" s="51">
        <v>41616</v>
      </c>
    </row>
    <row r="711" spans="1:1" x14ac:dyDescent="0.2">
      <c r="A711" s="51">
        <v>41617</v>
      </c>
    </row>
    <row r="712" spans="1:1" x14ac:dyDescent="0.2">
      <c r="A712" s="51">
        <v>41618</v>
      </c>
    </row>
    <row r="713" spans="1:1" x14ac:dyDescent="0.2">
      <c r="A713" s="51">
        <v>41619</v>
      </c>
    </row>
    <row r="714" spans="1:1" x14ac:dyDescent="0.2">
      <c r="A714" s="51">
        <v>41620</v>
      </c>
    </row>
    <row r="715" spans="1:1" x14ac:dyDescent="0.2">
      <c r="A715" s="51">
        <v>41621</v>
      </c>
    </row>
    <row r="716" spans="1:1" x14ac:dyDescent="0.2">
      <c r="A716" s="51">
        <v>41622</v>
      </c>
    </row>
    <row r="717" spans="1:1" x14ac:dyDescent="0.2">
      <c r="A717" s="51">
        <v>41623</v>
      </c>
    </row>
    <row r="718" spans="1:1" x14ac:dyDescent="0.2">
      <c r="A718" s="51">
        <v>41624</v>
      </c>
    </row>
    <row r="719" spans="1:1" x14ac:dyDescent="0.2">
      <c r="A719" s="51">
        <v>41625</v>
      </c>
    </row>
    <row r="720" spans="1:1" x14ac:dyDescent="0.2">
      <c r="A720" s="51">
        <v>41626</v>
      </c>
    </row>
    <row r="721" spans="1:1" x14ac:dyDescent="0.2">
      <c r="A721" s="51">
        <v>41627</v>
      </c>
    </row>
    <row r="722" spans="1:1" x14ac:dyDescent="0.2">
      <c r="A722" s="51">
        <v>41628</v>
      </c>
    </row>
    <row r="723" spans="1:1" x14ac:dyDescent="0.2">
      <c r="A723" s="51">
        <v>41629</v>
      </c>
    </row>
    <row r="724" spans="1:1" x14ac:dyDescent="0.2">
      <c r="A724" s="51">
        <v>41630</v>
      </c>
    </row>
    <row r="725" spans="1:1" x14ac:dyDescent="0.2">
      <c r="A725" s="51">
        <v>41631</v>
      </c>
    </row>
    <row r="726" spans="1:1" x14ac:dyDescent="0.2">
      <c r="A726" s="51">
        <v>41632</v>
      </c>
    </row>
    <row r="727" spans="1:1" x14ac:dyDescent="0.2">
      <c r="A727" s="51">
        <v>41633</v>
      </c>
    </row>
    <row r="728" spans="1:1" x14ac:dyDescent="0.2">
      <c r="A728" s="51">
        <v>41634</v>
      </c>
    </row>
    <row r="729" spans="1:1" x14ac:dyDescent="0.2">
      <c r="A729" s="51">
        <v>41635</v>
      </c>
    </row>
    <row r="730" spans="1:1" x14ac:dyDescent="0.2">
      <c r="A730" s="51">
        <v>41636</v>
      </c>
    </row>
    <row r="731" spans="1:1" x14ac:dyDescent="0.2">
      <c r="A731" s="51">
        <v>41637</v>
      </c>
    </row>
    <row r="732" spans="1:1" x14ac:dyDescent="0.2">
      <c r="A732" s="51">
        <v>41638</v>
      </c>
    </row>
    <row r="733" spans="1:1" x14ac:dyDescent="0.2">
      <c r="A733" s="51">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6"/>
  <sheetViews>
    <sheetView showGridLines="0" view="pageBreakPreview" zoomScaleNormal="100" zoomScaleSheetLayoutView="100" workbookViewId="0">
      <selection activeCell="C35" sqref="C35"/>
    </sheetView>
  </sheetViews>
  <sheetFormatPr defaultColWidth="9.140625" defaultRowHeight="15" x14ac:dyDescent="0.3"/>
  <cols>
    <col min="1" max="1" width="14.28515625" style="19" bestFit="1" customWidth="1"/>
    <col min="2" max="2" width="80" style="153" customWidth="1"/>
    <col min="3" max="3" width="16.5703125" style="19" customWidth="1"/>
    <col min="4" max="4" width="14.28515625" style="19" customWidth="1"/>
    <col min="5" max="5" width="0.42578125" style="18" customWidth="1"/>
    <col min="6" max="16384" width="9.140625" style="19"/>
  </cols>
  <sheetData>
    <row r="1" spans="1:6" s="6" customFormat="1" x14ac:dyDescent="0.3">
      <c r="A1" s="59" t="s">
        <v>252</v>
      </c>
      <c r="B1" s="150"/>
      <c r="C1" s="482" t="s">
        <v>94</v>
      </c>
      <c r="D1" s="482"/>
      <c r="E1" s="89"/>
    </row>
    <row r="2" spans="1:6" s="6" customFormat="1" x14ac:dyDescent="0.3">
      <c r="A2" s="60" t="s">
        <v>124</v>
      </c>
      <c r="B2" s="150"/>
      <c r="C2" s="480" t="s">
        <v>1100</v>
      </c>
      <c r="D2" s="481"/>
      <c r="E2" s="89"/>
    </row>
    <row r="3" spans="1:6" s="6" customFormat="1" x14ac:dyDescent="0.3">
      <c r="A3" s="60"/>
      <c r="B3" s="150"/>
      <c r="C3" s="82"/>
      <c r="D3" s="82"/>
      <c r="E3" s="89"/>
    </row>
    <row r="4" spans="1:6" s="2" customFormat="1" x14ac:dyDescent="0.3">
      <c r="A4" s="60" t="str">
        <f>'ფორმა N2'!A4</f>
        <v>ანგარიშვალდებული პირის დასახელება:</v>
      </c>
      <c r="B4" s="151"/>
      <c r="C4" s="60"/>
      <c r="D4" s="60"/>
      <c r="E4" s="88"/>
    </row>
    <row r="5" spans="1:6" s="2" customFormat="1" x14ac:dyDescent="0.3">
      <c r="A5" s="93" t="str">
        <f>'ფორმა N1'!D4</f>
        <v>მპგ ,,ქართული ოცნება დემოკრატიული საქართველო"</v>
      </c>
      <c r="B5" s="152"/>
      <c r="C5" s="1"/>
      <c r="D5" s="1"/>
      <c r="E5" s="88"/>
    </row>
    <row r="6" spans="1:6" s="2" customFormat="1" x14ac:dyDescent="0.3">
      <c r="A6" s="60"/>
      <c r="B6" s="151"/>
      <c r="C6" s="60"/>
      <c r="D6" s="60"/>
      <c r="E6" s="88"/>
    </row>
    <row r="7" spans="1:6" s="6" customFormat="1" ht="18" x14ac:dyDescent="0.3">
      <c r="A7" s="82"/>
      <c r="B7" s="284"/>
      <c r="C7" s="61"/>
      <c r="D7" s="61"/>
      <c r="E7" s="89"/>
    </row>
    <row r="8" spans="1:6" s="6" customFormat="1" ht="30" x14ac:dyDescent="0.3">
      <c r="A8" s="86" t="s">
        <v>64</v>
      </c>
      <c r="B8" s="62" t="s">
        <v>230</v>
      </c>
      <c r="C8" s="62" t="s">
        <v>66</v>
      </c>
      <c r="D8" s="62" t="s">
        <v>67</v>
      </c>
      <c r="E8" s="89"/>
      <c r="F8" s="285"/>
    </row>
    <row r="9" spans="1:6" s="7" customFormat="1" x14ac:dyDescent="0.3">
      <c r="A9" s="139">
        <v>1</v>
      </c>
      <c r="B9" s="139" t="s">
        <v>65</v>
      </c>
      <c r="C9" s="367">
        <f>SUM(C10,C26)</f>
        <v>863606.65999999992</v>
      </c>
      <c r="D9" s="367">
        <f>SUM(D10,D26)</f>
        <v>862595.33</v>
      </c>
      <c r="E9" s="89"/>
    </row>
    <row r="10" spans="1:6" s="7" customFormat="1" x14ac:dyDescent="0.3">
      <c r="A10" s="69">
        <v>1.1000000000000001</v>
      </c>
      <c r="B10" s="69" t="s">
        <v>69</v>
      </c>
      <c r="C10" s="367">
        <f>SUM(C11,C12,C16,C19,C25)</f>
        <v>862595.33</v>
      </c>
      <c r="D10" s="367">
        <f>SUM(D11,D12,D16,D19,D24,D25)</f>
        <v>862595.33</v>
      </c>
      <c r="E10" s="89"/>
    </row>
    <row r="11" spans="1:6" s="9" customFormat="1" ht="18" x14ac:dyDescent="0.3">
      <c r="A11" s="70" t="s">
        <v>30</v>
      </c>
      <c r="B11" s="70" t="s">
        <v>68</v>
      </c>
      <c r="C11" s="8"/>
      <c r="D11" s="8"/>
      <c r="E11" s="89"/>
    </row>
    <row r="12" spans="1:6" s="10" customFormat="1" x14ac:dyDescent="0.3">
      <c r="A12" s="70" t="s">
        <v>31</v>
      </c>
      <c r="B12" s="70" t="s">
        <v>283</v>
      </c>
      <c r="C12" s="87">
        <f>SUM(C13:C15)</f>
        <v>5000</v>
      </c>
      <c r="D12" s="87">
        <f>SUM(D13:D15)</f>
        <v>5000</v>
      </c>
      <c r="E12" s="89"/>
    </row>
    <row r="13" spans="1:6" s="3" customFormat="1" x14ac:dyDescent="0.3">
      <c r="A13" s="79" t="s">
        <v>70</v>
      </c>
      <c r="B13" s="79" t="s">
        <v>286</v>
      </c>
      <c r="C13" s="8">
        <v>5000</v>
      </c>
      <c r="D13" s="8">
        <v>5000</v>
      </c>
      <c r="E13" s="89"/>
    </row>
    <row r="14" spans="1:6" s="3" customFormat="1" x14ac:dyDescent="0.3">
      <c r="A14" s="79" t="s">
        <v>408</v>
      </c>
      <c r="B14" s="79" t="s">
        <v>407</v>
      </c>
      <c r="C14" s="8"/>
      <c r="D14" s="8"/>
      <c r="E14" s="89"/>
    </row>
    <row r="15" spans="1:6" s="3" customFormat="1" x14ac:dyDescent="0.3">
      <c r="A15" s="79" t="s">
        <v>409</v>
      </c>
      <c r="B15" s="79" t="s">
        <v>83</v>
      </c>
      <c r="C15" s="8"/>
      <c r="D15" s="8"/>
      <c r="E15" s="89"/>
    </row>
    <row r="16" spans="1:6" s="3" customFormat="1" x14ac:dyDescent="0.3">
      <c r="A16" s="70" t="s">
        <v>71</v>
      </c>
      <c r="B16" s="70" t="s">
        <v>72</v>
      </c>
      <c r="C16" s="87">
        <f>SUM(C17:C18)</f>
        <v>856670</v>
      </c>
      <c r="D16" s="87">
        <f>SUM(D17:D18)</f>
        <v>856670</v>
      </c>
      <c r="E16" s="89"/>
    </row>
    <row r="17" spans="1:5" s="3" customFormat="1" x14ac:dyDescent="0.3">
      <c r="A17" s="79" t="s">
        <v>73</v>
      </c>
      <c r="B17" s="79" t="s">
        <v>75</v>
      </c>
      <c r="C17" s="8">
        <v>856670</v>
      </c>
      <c r="D17" s="8">
        <v>856670</v>
      </c>
      <c r="E17" s="89"/>
    </row>
    <row r="18" spans="1:5" s="3" customFormat="1" x14ac:dyDescent="0.3">
      <c r="A18" s="79" t="s">
        <v>74</v>
      </c>
      <c r="B18" s="79" t="s">
        <v>449</v>
      </c>
      <c r="C18" s="8"/>
      <c r="D18" s="8"/>
      <c r="E18" s="89"/>
    </row>
    <row r="19" spans="1:5" s="3" customFormat="1" x14ac:dyDescent="0.3">
      <c r="A19" s="70" t="s">
        <v>76</v>
      </c>
      <c r="B19" s="70" t="s">
        <v>363</v>
      </c>
      <c r="C19" s="87">
        <f>SUM(C20:C23)</f>
        <v>0</v>
      </c>
      <c r="D19" s="87">
        <f>SUM(D20:D23)</f>
        <v>0</v>
      </c>
      <c r="E19" s="89"/>
    </row>
    <row r="20" spans="1:5" s="3" customFormat="1" x14ac:dyDescent="0.3">
      <c r="A20" s="79" t="s">
        <v>77</v>
      </c>
      <c r="B20" s="79" t="s">
        <v>505</v>
      </c>
      <c r="C20" s="8"/>
      <c r="D20" s="8"/>
      <c r="E20" s="89"/>
    </row>
    <row r="21" spans="1:5" s="3" customFormat="1" ht="30" x14ac:dyDescent="0.3">
      <c r="A21" s="79" t="s">
        <v>78</v>
      </c>
      <c r="B21" s="79" t="s">
        <v>415</v>
      </c>
      <c r="C21" s="8"/>
      <c r="D21" s="8"/>
      <c r="E21" s="89"/>
    </row>
    <row r="22" spans="1:5" s="3" customFormat="1" x14ac:dyDescent="0.3">
      <c r="A22" s="79" t="s">
        <v>79</v>
      </c>
      <c r="B22" s="79" t="s">
        <v>434</v>
      </c>
      <c r="C22" s="8"/>
      <c r="D22" s="8"/>
      <c r="E22" s="89"/>
    </row>
    <row r="23" spans="1:5" s="3" customFormat="1" x14ac:dyDescent="0.3">
      <c r="A23" s="79" t="s">
        <v>80</v>
      </c>
      <c r="B23" s="79" t="s">
        <v>481</v>
      </c>
      <c r="C23" s="8"/>
      <c r="D23" s="8"/>
      <c r="E23" s="89"/>
    </row>
    <row r="24" spans="1:5" s="3" customFormat="1" x14ac:dyDescent="0.3">
      <c r="A24" s="70" t="s">
        <v>81</v>
      </c>
      <c r="B24" s="70" t="s">
        <v>377</v>
      </c>
      <c r="C24" s="8"/>
      <c r="D24" s="8"/>
      <c r="E24" s="89"/>
    </row>
    <row r="25" spans="1:5" s="3" customFormat="1" x14ac:dyDescent="0.3">
      <c r="A25" s="70" t="s">
        <v>232</v>
      </c>
      <c r="B25" s="70" t="s">
        <v>383</v>
      </c>
      <c r="C25" s="365">
        <v>925.33</v>
      </c>
      <c r="D25" s="365">
        <v>925.33</v>
      </c>
      <c r="E25" s="89"/>
    </row>
    <row r="26" spans="1:5" x14ac:dyDescent="0.3">
      <c r="A26" s="69">
        <v>1.2</v>
      </c>
      <c r="B26" s="69" t="s">
        <v>82</v>
      </c>
      <c r="C26" s="367">
        <f>SUM(C27,C31,C35)</f>
        <v>1011.3299999999999</v>
      </c>
      <c r="D26" s="67">
        <f>SUM(D27,D31,D35)</f>
        <v>0</v>
      </c>
      <c r="E26" s="89"/>
    </row>
    <row r="27" spans="1:5" x14ac:dyDescent="0.3">
      <c r="A27" s="70" t="s">
        <v>32</v>
      </c>
      <c r="B27" s="70" t="s">
        <v>286</v>
      </c>
      <c r="C27" s="369">
        <f>SUM(C28:C30)</f>
        <v>0</v>
      </c>
      <c r="D27" s="87">
        <f>SUM(D28:D30)</f>
        <v>0</v>
      </c>
      <c r="E27" s="89"/>
    </row>
    <row r="28" spans="1:5" x14ac:dyDescent="0.3">
      <c r="A28" s="146" t="s">
        <v>84</v>
      </c>
      <c r="B28" s="146" t="s">
        <v>284</v>
      </c>
      <c r="C28" s="365"/>
      <c r="D28" s="8"/>
      <c r="E28" s="89"/>
    </row>
    <row r="29" spans="1:5" x14ac:dyDescent="0.3">
      <c r="A29" s="146" t="s">
        <v>85</v>
      </c>
      <c r="B29" s="146" t="s">
        <v>287</v>
      </c>
      <c r="C29" s="8"/>
      <c r="D29" s="8"/>
      <c r="E29" s="89"/>
    </row>
    <row r="30" spans="1:5" x14ac:dyDescent="0.3">
      <c r="A30" s="146" t="s">
        <v>384</v>
      </c>
      <c r="B30" s="146" t="s">
        <v>285</v>
      </c>
      <c r="C30" s="8"/>
      <c r="D30" s="8"/>
      <c r="E30" s="89"/>
    </row>
    <row r="31" spans="1:5" x14ac:dyDescent="0.3">
      <c r="A31" s="70" t="s">
        <v>33</v>
      </c>
      <c r="B31" s="70" t="s">
        <v>407</v>
      </c>
      <c r="C31" s="87">
        <f>SUM(C32:C34)</f>
        <v>0</v>
      </c>
      <c r="D31" s="87">
        <f>SUM(D32:D34)</f>
        <v>0</v>
      </c>
      <c r="E31" s="89"/>
    </row>
    <row r="32" spans="1:5" x14ac:dyDescent="0.3">
      <c r="A32" s="146" t="s">
        <v>12</v>
      </c>
      <c r="B32" s="146" t="s">
        <v>410</v>
      </c>
      <c r="C32" s="8"/>
      <c r="D32" s="8"/>
      <c r="E32" s="89"/>
    </row>
    <row r="33" spans="1:6" x14ac:dyDescent="0.3">
      <c r="A33" s="146" t="s">
        <v>13</v>
      </c>
      <c r="B33" s="146" t="s">
        <v>411</v>
      </c>
      <c r="C33" s="8"/>
      <c r="D33" s="8"/>
      <c r="E33" s="89"/>
    </row>
    <row r="34" spans="1:6" x14ac:dyDescent="0.3">
      <c r="A34" s="146" t="s">
        <v>261</v>
      </c>
      <c r="B34" s="146" t="s">
        <v>412</v>
      </c>
      <c r="C34" s="8"/>
      <c r="D34" s="8"/>
      <c r="E34" s="89"/>
    </row>
    <row r="35" spans="1:6" s="243" customFormat="1" x14ac:dyDescent="0.3">
      <c r="A35" s="70" t="s">
        <v>34</v>
      </c>
      <c r="B35" s="156" t="s">
        <v>382</v>
      </c>
      <c r="C35" s="365">
        <f>1203.03-191.7</f>
        <v>1011.3299999999999</v>
      </c>
      <c r="D35" s="8"/>
    </row>
    <row r="36" spans="1:6" s="2" customFormat="1" x14ac:dyDescent="0.3">
      <c r="A36" s="1"/>
      <c r="B36" s="152"/>
      <c r="E36" s="5"/>
    </row>
    <row r="37" spans="1:6" s="2" customFormat="1" x14ac:dyDescent="0.3">
      <c r="B37" s="152"/>
      <c r="E37" s="5"/>
    </row>
    <row r="38" spans="1:6" x14ac:dyDescent="0.3">
      <c r="A38" s="1"/>
    </row>
    <row r="39" spans="1:6" x14ac:dyDescent="0.3">
      <c r="A39" s="2"/>
    </row>
    <row r="40" spans="1:6" s="2" customFormat="1" x14ac:dyDescent="0.3">
      <c r="A40" s="56" t="s">
        <v>93</v>
      </c>
      <c r="B40" s="152"/>
      <c r="E40" s="5"/>
    </row>
    <row r="41" spans="1:6" s="2" customFormat="1" x14ac:dyDescent="0.3">
      <c r="B41" s="152"/>
      <c r="E41" s="211"/>
      <c r="F41" s="211"/>
    </row>
    <row r="42" spans="1:6" s="2" customFormat="1" x14ac:dyDescent="0.3">
      <c r="B42" s="152"/>
      <c r="E42" s="211"/>
      <c r="F42" s="211"/>
    </row>
    <row r="43" spans="1:6" s="2" customFormat="1" x14ac:dyDescent="0.3">
      <c r="A43" s="211"/>
      <c r="B43" s="154" t="s">
        <v>380</v>
      </c>
      <c r="E43" s="211"/>
      <c r="F43" s="211"/>
    </row>
    <row r="44" spans="1:6" s="2" customFormat="1" x14ac:dyDescent="0.3">
      <c r="A44" s="211"/>
      <c r="B44" s="152" t="s">
        <v>250</v>
      </c>
      <c r="E44" s="211"/>
      <c r="F44" s="211"/>
    </row>
    <row r="45" spans="1:6" s="211" customFormat="1" ht="12.75" x14ac:dyDescent="0.2">
      <c r="B45" s="155" t="s">
        <v>123</v>
      </c>
    </row>
    <row r="46" spans="1:6" s="211" customFormat="1" ht="12.75" x14ac:dyDescent="0.2">
      <c r="B46" s="286"/>
    </row>
  </sheetData>
  <mergeCells count="2">
    <mergeCell ref="C1:D1"/>
    <mergeCell ref="C2:D2"/>
  </mergeCells>
  <pageMargins left="0.11811023622047245" right="0.11811023622047245" top="0.59055118110236227" bottom="0.59055118110236227" header="0.15748031496062992" footer="0.15748031496062992"/>
  <pageSetup paperSize="9" scale="82"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view="pageBreakPreview" topLeftCell="A28" zoomScale="80" zoomScaleNormal="100" zoomScaleSheetLayoutView="80" workbookViewId="0">
      <selection activeCell="C66" sqref="C66"/>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484" t="s">
        <v>450</v>
      </c>
      <c r="B1" s="484"/>
      <c r="C1" s="482" t="s">
        <v>94</v>
      </c>
      <c r="D1" s="482"/>
      <c r="E1" s="73"/>
    </row>
    <row r="2" spans="1:5" s="6" customFormat="1" x14ac:dyDescent="0.3">
      <c r="A2" s="484" t="s">
        <v>451</v>
      </c>
      <c r="B2" s="484"/>
      <c r="C2" s="480" t="str">
        <f>'ფორმა N1'!M2</f>
        <v>12.08-03.10.2022</v>
      </c>
      <c r="D2" s="481"/>
      <c r="E2" s="73"/>
    </row>
    <row r="3" spans="1:5" s="6" customFormat="1" x14ac:dyDescent="0.3">
      <c r="A3" s="485"/>
      <c r="B3" s="485"/>
      <c r="C3" s="82"/>
      <c r="D3" s="82"/>
      <c r="E3" s="73"/>
    </row>
    <row r="4" spans="1:5" s="6" customFormat="1" x14ac:dyDescent="0.3">
      <c r="A4" s="60" t="s">
        <v>124</v>
      </c>
      <c r="B4" s="82"/>
      <c r="C4" s="82"/>
      <c r="D4" s="82"/>
      <c r="E4" s="73"/>
    </row>
    <row r="5" spans="1:5" s="6" customFormat="1" x14ac:dyDescent="0.3">
      <c r="A5" s="60"/>
      <c r="B5" s="82"/>
      <c r="C5" s="82"/>
      <c r="D5" s="82"/>
      <c r="E5" s="73"/>
    </row>
    <row r="6" spans="1:5" x14ac:dyDescent="0.3">
      <c r="A6" s="60" t="str">
        <f>'[1]ფორმა N2'!A4</f>
        <v>ანგარიშვალდებული პირის დასახელება:</v>
      </c>
      <c r="B6" s="60"/>
      <c r="C6" s="60"/>
      <c r="D6" s="60"/>
      <c r="E6" s="74"/>
    </row>
    <row r="7" spans="1:5" x14ac:dyDescent="0.3">
      <c r="A7" s="93" t="str">
        <f>'ფორმა N1'!D4</f>
        <v>მპგ ,,ქართული ოცნება დემოკრატიული საქართველო"</v>
      </c>
      <c r="B7" s="63"/>
      <c r="C7" s="63"/>
      <c r="D7" s="63"/>
      <c r="E7" s="74"/>
    </row>
    <row r="8" spans="1:5" x14ac:dyDescent="0.3">
      <c r="A8" s="60"/>
      <c r="B8" s="60"/>
      <c r="C8" s="60"/>
      <c r="D8" s="60"/>
      <c r="E8" s="74"/>
    </row>
    <row r="9" spans="1:5" s="6" customFormat="1" x14ac:dyDescent="0.3">
      <c r="A9" s="82"/>
      <c r="B9" s="82"/>
      <c r="C9" s="61"/>
      <c r="D9" s="61"/>
      <c r="E9" s="73"/>
    </row>
    <row r="10" spans="1:5" s="6" customFormat="1" ht="30" x14ac:dyDescent="0.3">
      <c r="A10" s="71" t="s">
        <v>64</v>
      </c>
      <c r="B10" s="72" t="s">
        <v>11</v>
      </c>
      <c r="C10" s="62" t="s">
        <v>10</v>
      </c>
      <c r="D10" s="62" t="s">
        <v>9</v>
      </c>
      <c r="E10" s="73"/>
    </row>
    <row r="11" spans="1:5" s="7" customFormat="1" x14ac:dyDescent="0.2">
      <c r="A11" s="139">
        <v>1</v>
      </c>
      <c r="B11" s="139" t="s">
        <v>57</v>
      </c>
      <c r="C11" s="64">
        <f>SUM(C12,C16,C56,C59,C60,C61,C79,)</f>
        <v>784378.38</v>
      </c>
      <c r="D11" s="64">
        <f>SUM(D12,D16,D56,D59,D60,D61,D67,D75,D76)</f>
        <v>848009.16999999993</v>
      </c>
      <c r="E11" s="140"/>
    </row>
    <row r="12" spans="1:5" s="9" customFormat="1" ht="18" x14ac:dyDescent="0.2">
      <c r="A12" s="69">
        <v>1.1000000000000001</v>
      </c>
      <c r="B12" s="69" t="s">
        <v>58</v>
      </c>
      <c r="C12" s="65">
        <f>SUM(C13:C15)</f>
        <v>0</v>
      </c>
      <c r="D12" s="65">
        <f>SUM(D13:D15)</f>
        <v>0</v>
      </c>
      <c r="E12" s="75"/>
    </row>
    <row r="13" spans="1:5" s="10" customFormat="1" x14ac:dyDescent="0.2">
      <c r="A13" s="70" t="s">
        <v>30</v>
      </c>
      <c r="B13" s="70" t="s">
        <v>59</v>
      </c>
      <c r="C13" s="363"/>
      <c r="D13" s="363"/>
      <c r="E13" s="76"/>
    </row>
    <row r="14" spans="1:5" s="3" customFormat="1" x14ac:dyDescent="0.2">
      <c r="A14" s="70" t="s">
        <v>31</v>
      </c>
      <c r="B14" s="70" t="s">
        <v>0</v>
      </c>
      <c r="C14" s="4"/>
      <c r="D14" s="4"/>
      <c r="E14" s="77"/>
    </row>
    <row r="15" spans="1:5" s="3" customFormat="1" x14ac:dyDescent="0.2">
      <c r="A15" s="280" t="s">
        <v>71</v>
      </c>
      <c r="B15" s="70" t="s">
        <v>919</v>
      </c>
      <c r="C15" s="363"/>
      <c r="D15" s="363"/>
      <c r="E15" s="77"/>
    </row>
    <row r="16" spans="1:5" s="7" customFormat="1" x14ac:dyDescent="0.2">
      <c r="A16" s="69">
        <v>1.2</v>
      </c>
      <c r="B16" s="69" t="s">
        <v>60</v>
      </c>
      <c r="C16" s="66">
        <f>SUM(C17,C20,C32,C33,C34,C35,C38,C39,C46:C50,C54,C55)</f>
        <v>781637.38</v>
      </c>
      <c r="D16" s="66">
        <f>SUM(D17,D20,D32,D33,D34,D35,D38,D39,D46:D50,D54,D55)</f>
        <v>845267.55999999994</v>
      </c>
      <c r="E16" s="140"/>
    </row>
    <row r="17" spans="1:5" s="3" customFormat="1" x14ac:dyDescent="0.2">
      <c r="A17" s="70" t="s">
        <v>32</v>
      </c>
      <c r="B17" s="70" t="s">
        <v>1</v>
      </c>
      <c r="C17" s="65">
        <f>SUM(C18:C19)</f>
        <v>0</v>
      </c>
      <c r="D17" s="65">
        <f>SUM(D18:D19)</f>
        <v>0</v>
      </c>
      <c r="E17" s="77"/>
    </row>
    <row r="18" spans="1:5" s="3" customFormat="1" x14ac:dyDescent="0.2">
      <c r="A18" s="79" t="s">
        <v>84</v>
      </c>
      <c r="B18" s="79" t="s">
        <v>61</v>
      </c>
      <c r="C18" s="4"/>
      <c r="D18" s="141"/>
      <c r="E18" s="77"/>
    </row>
    <row r="19" spans="1:5" s="3" customFormat="1" x14ac:dyDescent="0.2">
      <c r="A19" s="79" t="s">
        <v>85</v>
      </c>
      <c r="B19" s="79" t="s">
        <v>62</v>
      </c>
      <c r="C19" s="4"/>
      <c r="D19" s="141"/>
      <c r="E19" s="77"/>
    </row>
    <row r="20" spans="1:5" s="3" customFormat="1" x14ac:dyDescent="0.2">
      <c r="A20" s="70" t="s">
        <v>33</v>
      </c>
      <c r="B20" s="70" t="s">
        <v>2</v>
      </c>
      <c r="C20" s="65">
        <f>SUM(C21:C26,C31)</f>
        <v>178908.24</v>
      </c>
      <c r="D20" s="65">
        <f>SUM(D21:D26,D31)</f>
        <v>206139.19</v>
      </c>
      <c r="E20" s="142"/>
    </row>
    <row r="21" spans="1:5" s="145" customFormat="1" ht="30" x14ac:dyDescent="0.2">
      <c r="A21" s="79" t="s">
        <v>12</v>
      </c>
      <c r="B21" s="79" t="s">
        <v>231</v>
      </c>
      <c r="C21" s="376">
        <v>59718.01</v>
      </c>
      <c r="D21" s="377">
        <v>61340.51</v>
      </c>
      <c r="E21" s="144"/>
    </row>
    <row r="22" spans="1:5" s="145" customFormat="1" x14ac:dyDescent="0.2">
      <c r="A22" s="79" t="s">
        <v>13</v>
      </c>
      <c r="B22" s="79" t="s">
        <v>14</v>
      </c>
      <c r="C22" s="376"/>
      <c r="D22" s="377"/>
      <c r="E22" s="144"/>
    </row>
    <row r="23" spans="1:5" s="145" customFormat="1" ht="30" x14ac:dyDescent="0.2">
      <c r="A23" s="79" t="s">
        <v>261</v>
      </c>
      <c r="B23" s="79" t="s">
        <v>22</v>
      </c>
      <c r="C23" s="376">
        <v>56675.199999999997</v>
      </c>
      <c r="D23" s="377">
        <v>56675.199999999997</v>
      </c>
      <c r="E23" s="144"/>
    </row>
    <row r="24" spans="1:5" s="145" customFormat="1" ht="16.5" customHeight="1" x14ac:dyDescent="0.2">
      <c r="A24" s="79" t="s">
        <v>262</v>
      </c>
      <c r="B24" s="79" t="s">
        <v>15</v>
      </c>
      <c r="C24" s="376">
        <v>32900.69</v>
      </c>
      <c r="D24" s="377">
        <v>38166.9</v>
      </c>
      <c r="E24" s="144"/>
    </row>
    <row r="25" spans="1:5" s="145" customFormat="1" ht="16.5" customHeight="1" x14ac:dyDescent="0.2">
      <c r="A25" s="79" t="s">
        <v>263</v>
      </c>
      <c r="B25" s="79" t="s">
        <v>16</v>
      </c>
      <c r="C25" s="376"/>
      <c r="D25" s="377"/>
      <c r="E25" s="144"/>
    </row>
    <row r="26" spans="1:5" s="145" customFormat="1" ht="16.5" customHeight="1" x14ac:dyDescent="0.2">
      <c r="A26" s="79" t="s">
        <v>264</v>
      </c>
      <c r="B26" s="79" t="s">
        <v>17</v>
      </c>
      <c r="C26" s="65">
        <f>SUM(C27:C30)</f>
        <v>29614.339999999997</v>
      </c>
      <c r="D26" s="65">
        <f>SUM(D27:D30)</f>
        <v>49956.58</v>
      </c>
      <c r="E26" s="144"/>
    </row>
    <row r="27" spans="1:5" s="145" customFormat="1" ht="16.5" customHeight="1" x14ac:dyDescent="0.2">
      <c r="A27" s="146" t="s">
        <v>265</v>
      </c>
      <c r="B27" s="146" t="s">
        <v>18</v>
      </c>
      <c r="C27" s="376">
        <f>26494.21+174.87</f>
        <v>26669.079999999998</v>
      </c>
      <c r="D27" s="377">
        <f>44771.07+174.87</f>
        <v>44945.94</v>
      </c>
      <c r="E27" s="144"/>
    </row>
    <row r="28" spans="1:5" s="145" customFormat="1" ht="16.5" customHeight="1" x14ac:dyDescent="0.2">
      <c r="A28" s="146" t="s">
        <v>266</v>
      </c>
      <c r="B28" s="146" t="s">
        <v>19</v>
      </c>
      <c r="C28" s="376">
        <f>2762.2+17.56</f>
        <v>2779.7599999999998</v>
      </c>
      <c r="D28" s="377">
        <f>4827.58+17.56</f>
        <v>4845.1400000000003</v>
      </c>
      <c r="E28" s="144"/>
    </row>
    <row r="29" spans="1:5" s="145" customFormat="1" ht="16.5" customHeight="1" x14ac:dyDescent="0.2">
      <c r="A29" s="146" t="s">
        <v>267</v>
      </c>
      <c r="B29" s="146" t="s">
        <v>20</v>
      </c>
      <c r="C29" s="376">
        <f>111.58+6.9</f>
        <v>118.48</v>
      </c>
      <c r="D29" s="377">
        <f>111.58+6.9</f>
        <v>118.48</v>
      </c>
      <c r="E29" s="144"/>
    </row>
    <row r="30" spans="1:5" s="145" customFormat="1" ht="16.5" customHeight="1" x14ac:dyDescent="0.2">
      <c r="A30" s="146" t="s">
        <v>268</v>
      </c>
      <c r="B30" s="146" t="s">
        <v>23</v>
      </c>
      <c r="C30" s="376">
        <v>47.02</v>
      </c>
      <c r="D30" s="377">
        <v>47.02</v>
      </c>
      <c r="E30" s="144"/>
    </row>
    <row r="31" spans="1:5" s="145" customFormat="1" ht="16.5" customHeight="1" x14ac:dyDescent="0.2">
      <c r="A31" s="79" t="s">
        <v>269</v>
      </c>
      <c r="B31" s="79" t="s">
        <v>21</v>
      </c>
      <c r="C31" s="371"/>
      <c r="D31" s="372"/>
      <c r="E31" s="144"/>
    </row>
    <row r="32" spans="1:5" s="3" customFormat="1" ht="16.5" customHeight="1" x14ac:dyDescent="0.2">
      <c r="A32" s="70" t="s">
        <v>34</v>
      </c>
      <c r="B32" s="70" t="s">
        <v>3</v>
      </c>
      <c r="C32" s="374"/>
      <c r="D32" s="375"/>
      <c r="E32" s="142"/>
    </row>
    <row r="33" spans="1:5" s="3" customFormat="1" ht="16.5" customHeight="1" x14ac:dyDescent="0.2">
      <c r="A33" s="70" t="s">
        <v>35</v>
      </c>
      <c r="B33" s="70" t="s">
        <v>4</v>
      </c>
      <c r="C33" s="4"/>
      <c r="D33" s="141"/>
      <c r="E33" s="77"/>
    </row>
    <row r="34" spans="1:5" s="3" customFormat="1" ht="16.5" customHeight="1" x14ac:dyDescent="0.2">
      <c r="A34" s="70" t="s">
        <v>36</v>
      </c>
      <c r="B34" s="70" t="s">
        <v>5</v>
      </c>
      <c r="C34" s="4"/>
      <c r="D34" s="141"/>
      <c r="E34" s="77"/>
    </row>
    <row r="35" spans="1:5" s="3" customFormat="1" x14ac:dyDescent="0.2">
      <c r="A35" s="70" t="s">
        <v>37</v>
      </c>
      <c r="B35" s="70" t="s">
        <v>63</v>
      </c>
      <c r="C35" s="65">
        <f>SUM(C36:C37)</f>
        <v>3653.73</v>
      </c>
      <c r="D35" s="65">
        <f>SUM(D36:D37)</f>
        <v>1782</v>
      </c>
      <c r="E35" s="77"/>
    </row>
    <row r="36" spans="1:5" s="3" customFormat="1" ht="16.5" customHeight="1" x14ac:dyDescent="0.2">
      <c r="A36" s="79" t="s">
        <v>270</v>
      </c>
      <c r="B36" s="79" t="s">
        <v>56</v>
      </c>
      <c r="C36" s="4">
        <v>2152.73</v>
      </c>
      <c r="D36" s="141"/>
      <c r="E36" s="77"/>
    </row>
    <row r="37" spans="1:5" s="3" customFormat="1" ht="16.5" customHeight="1" x14ac:dyDescent="0.2">
      <c r="A37" s="79" t="s">
        <v>271</v>
      </c>
      <c r="B37" s="79" t="s">
        <v>55</v>
      </c>
      <c r="C37" s="4">
        <v>1501</v>
      </c>
      <c r="D37" s="141">
        <v>1782</v>
      </c>
      <c r="E37" s="77"/>
    </row>
    <row r="38" spans="1:5" s="3" customFormat="1" ht="16.5" customHeight="1" x14ac:dyDescent="0.2">
      <c r="A38" s="70" t="s">
        <v>38</v>
      </c>
      <c r="B38" s="70" t="s">
        <v>49</v>
      </c>
      <c r="C38" s="141">
        <f>850.82+2.5</f>
        <v>853.32</v>
      </c>
      <c r="D38" s="141">
        <f>850.82+2.5</f>
        <v>853.32</v>
      </c>
      <c r="E38" s="77"/>
    </row>
    <row r="39" spans="1:5" s="3" customFormat="1" ht="16.5" customHeight="1" x14ac:dyDescent="0.2">
      <c r="A39" s="70" t="s">
        <v>39</v>
      </c>
      <c r="B39" s="70" t="s">
        <v>355</v>
      </c>
      <c r="C39" s="65">
        <f>SUM(C40:C45)</f>
        <v>0</v>
      </c>
      <c r="D39" s="65">
        <f>SUM(D40:D45)</f>
        <v>0</v>
      </c>
      <c r="E39" s="77"/>
    </row>
    <row r="40" spans="1:5" s="3" customFormat="1" ht="16.5" customHeight="1" x14ac:dyDescent="0.2">
      <c r="A40" s="16" t="s">
        <v>316</v>
      </c>
      <c r="B40" s="16" t="s">
        <v>320</v>
      </c>
      <c r="C40" s="4"/>
      <c r="D40" s="141"/>
      <c r="E40" s="77"/>
    </row>
    <row r="41" spans="1:5" s="3" customFormat="1" ht="16.5" customHeight="1" x14ac:dyDescent="0.2">
      <c r="A41" s="16" t="s">
        <v>317</v>
      </c>
      <c r="B41" s="16" t="s">
        <v>321</v>
      </c>
      <c r="C41" s="4"/>
      <c r="D41" s="141"/>
      <c r="E41" s="77"/>
    </row>
    <row r="42" spans="1:5" s="3" customFormat="1" ht="16.5" customHeight="1" x14ac:dyDescent="0.2">
      <c r="A42" s="16" t="s">
        <v>318</v>
      </c>
      <c r="B42" s="16" t="s">
        <v>324</v>
      </c>
      <c r="C42" s="4"/>
      <c r="D42" s="141"/>
      <c r="E42" s="77"/>
    </row>
    <row r="43" spans="1:5" s="3" customFormat="1" ht="16.5" customHeight="1" x14ac:dyDescent="0.2">
      <c r="A43" s="16" t="s">
        <v>323</v>
      </c>
      <c r="B43" s="16" t="s">
        <v>325</v>
      </c>
      <c r="C43" s="4"/>
      <c r="D43" s="141"/>
      <c r="E43" s="77"/>
    </row>
    <row r="44" spans="1:5" s="3" customFormat="1" ht="16.5" customHeight="1" x14ac:dyDescent="0.2">
      <c r="A44" s="16" t="s">
        <v>326</v>
      </c>
      <c r="B44" s="16" t="s">
        <v>441</v>
      </c>
      <c r="C44" s="4"/>
      <c r="D44" s="141"/>
      <c r="E44" s="77"/>
    </row>
    <row r="45" spans="1:5" s="3" customFormat="1" ht="16.5" customHeight="1" x14ac:dyDescent="0.2">
      <c r="A45" s="16" t="s">
        <v>402</v>
      </c>
      <c r="B45" s="16" t="s">
        <v>322</v>
      </c>
      <c r="C45" s="4"/>
      <c r="D45" s="141"/>
      <c r="E45" s="77"/>
    </row>
    <row r="46" spans="1:5" s="3" customFormat="1" ht="30" x14ac:dyDescent="0.2">
      <c r="A46" s="70" t="s">
        <v>40</v>
      </c>
      <c r="B46" s="70" t="s">
        <v>28</v>
      </c>
      <c r="C46" s="4"/>
      <c r="D46" s="141"/>
      <c r="E46" s="77"/>
    </row>
    <row r="47" spans="1:5" s="3" customFormat="1" ht="28.15" customHeight="1" x14ac:dyDescent="0.2">
      <c r="A47" s="70" t="s">
        <v>41</v>
      </c>
      <c r="B47" s="70" t="s">
        <v>939</v>
      </c>
      <c r="C47" s="4">
        <v>7729.59</v>
      </c>
      <c r="D47" s="141">
        <v>8064.85</v>
      </c>
      <c r="E47" s="77"/>
    </row>
    <row r="48" spans="1:5" s="3" customFormat="1" ht="16.5" customHeight="1" x14ac:dyDescent="0.2">
      <c r="A48" s="70" t="s">
        <v>42</v>
      </c>
      <c r="B48" s="70" t="s">
        <v>25</v>
      </c>
      <c r="C48" s="4"/>
      <c r="D48" s="141"/>
      <c r="E48" s="77"/>
    </row>
    <row r="49" spans="1:5" s="3" customFormat="1" ht="16.5" customHeight="1" x14ac:dyDescent="0.2">
      <c r="A49" s="70" t="s">
        <v>43</v>
      </c>
      <c r="B49" s="70" t="s">
        <v>26</v>
      </c>
      <c r="C49" s="4">
        <v>318</v>
      </c>
      <c r="D49" s="141">
        <v>636</v>
      </c>
      <c r="E49" s="77"/>
    </row>
    <row r="50" spans="1:5" s="3" customFormat="1" ht="16.5" customHeight="1" x14ac:dyDescent="0.2">
      <c r="A50" s="70" t="s">
        <v>44</v>
      </c>
      <c r="B50" s="70" t="s">
        <v>356</v>
      </c>
      <c r="C50" s="65">
        <f>SUM(C51:C53)</f>
        <v>282466.5</v>
      </c>
      <c r="D50" s="65">
        <f>SUM(D51:D53)</f>
        <v>314859.59999999998</v>
      </c>
      <c r="E50" s="77"/>
    </row>
    <row r="51" spans="1:5" s="3" customFormat="1" ht="16.5" customHeight="1" x14ac:dyDescent="0.2">
      <c r="A51" s="79" t="s">
        <v>331</v>
      </c>
      <c r="B51" s="79" t="s">
        <v>334</v>
      </c>
      <c r="C51" s="4">
        <v>282466.5</v>
      </c>
      <c r="D51" s="141">
        <v>314859.59999999998</v>
      </c>
      <c r="E51" s="77"/>
    </row>
    <row r="52" spans="1:5" s="3" customFormat="1" ht="16.5" customHeight="1" x14ac:dyDescent="0.2">
      <c r="A52" s="79" t="s">
        <v>332</v>
      </c>
      <c r="B52" s="79" t="s">
        <v>333</v>
      </c>
      <c r="C52" s="4"/>
      <c r="D52" s="141"/>
      <c r="E52" s="77"/>
    </row>
    <row r="53" spans="1:5" s="3" customFormat="1" ht="16.5" customHeight="1" x14ac:dyDescent="0.2">
      <c r="A53" s="79" t="s">
        <v>335</v>
      </c>
      <c r="B53" s="79" t="s">
        <v>336</v>
      </c>
      <c r="C53" s="4"/>
      <c r="D53" s="141"/>
      <c r="E53" s="77"/>
    </row>
    <row r="54" spans="1:5" s="3" customFormat="1" x14ac:dyDescent="0.2">
      <c r="A54" s="70" t="s">
        <v>45</v>
      </c>
      <c r="B54" s="70" t="s">
        <v>29</v>
      </c>
      <c r="C54" s="4"/>
      <c r="D54" s="141"/>
      <c r="E54" s="77"/>
    </row>
    <row r="55" spans="1:5" s="3" customFormat="1" ht="16.5" customHeight="1" x14ac:dyDescent="0.2">
      <c r="A55" s="70" t="s">
        <v>46</v>
      </c>
      <c r="B55" s="70" t="s">
        <v>6</v>
      </c>
      <c r="C55" s="4">
        <v>307708</v>
      </c>
      <c r="D55" s="141">
        <v>312932.59999999998</v>
      </c>
      <c r="E55" s="142"/>
    </row>
    <row r="56" spans="1:5" s="3" customFormat="1" ht="30" x14ac:dyDescent="0.2">
      <c r="A56" s="69">
        <v>1.3</v>
      </c>
      <c r="B56" s="69" t="s">
        <v>360</v>
      </c>
      <c r="C56" s="66">
        <f>SUM(C57:C58)</f>
        <v>0</v>
      </c>
      <c r="D56" s="66">
        <f>SUM(D57:D58)</f>
        <v>0</v>
      </c>
      <c r="E56" s="142"/>
    </row>
    <row r="57" spans="1:5" s="3" customFormat="1" x14ac:dyDescent="0.2">
      <c r="A57" s="70" t="s">
        <v>50</v>
      </c>
      <c r="B57" s="70" t="s">
        <v>48</v>
      </c>
      <c r="C57" s="4"/>
      <c r="D57" s="141"/>
      <c r="E57" s="142"/>
    </row>
    <row r="58" spans="1:5" s="3" customFormat="1" ht="16.5" customHeight="1" x14ac:dyDescent="0.2">
      <c r="A58" s="70" t="s">
        <v>51</v>
      </c>
      <c r="B58" s="70" t="s">
        <v>47</v>
      </c>
      <c r="C58" s="4"/>
      <c r="D58" s="141"/>
      <c r="E58" s="142"/>
    </row>
    <row r="59" spans="1:5" s="3" customFormat="1" x14ac:dyDescent="0.2">
      <c r="A59" s="69">
        <v>1.4</v>
      </c>
      <c r="B59" s="69" t="s">
        <v>362</v>
      </c>
      <c r="C59" s="4"/>
      <c r="D59" s="141"/>
      <c r="E59" s="142"/>
    </row>
    <row r="60" spans="1:5" s="145" customFormat="1" x14ac:dyDescent="0.2">
      <c r="A60" s="69">
        <v>1.5</v>
      </c>
      <c r="B60" s="69" t="s">
        <v>7</v>
      </c>
      <c r="C60" s="143"/>
      <c r="D60" s="34"/>
      <c r="E60" s="144"/>
    </row>
    <row r="61" spans="1:5" s="145" customFormat="1" x14ac:dyDescent="0.3">
      <c r="A61" s="69">
        <v>1.6</v>
      </c>
      <c r="B61" s="37" t="s">
        <v>8</v>
      </c>
      <c r="C61" s="379">
        <f>SUM(C62:C66)</f>
        <v>2741</v>
      </c>
      <c r="D61" s="373">
        <f>SUM(D62:D66)</f>
        <v>2741.61</v>
      </c>
      <c r="E61" s="144"/>
    </row>
    <row r="62" spans="1:5" s="145" customFormat="1" x14ac:dyDescent="0.2">
      <c r="A62" s="70" t="s">
        <v>277</v>
      </c>
      <c r="B62" s="38" t="s">
        <v>52</v>
      </c>
      <c r="C62" s="376"/>
      <c r="D62" s="377"/>
      <c r="E62" s="144"/>
    </row>
    <row r="63" spans="1:5" s="145" customFormat="1" ht="30" x14ac:dyDescent="0.2">
      <c r="A63" s="70" t="s">
        <v>278</v>
      </c>
      <c r="B63" s="38" t="s">
        <v>54</v>
      </c>
      <c r="C63" s="376"/>
      <c r="D63" s="377"/>
      <c r="E63" s="144"/>
    </row>
    <row r="64" spans="1:5" s="145" customFormat="1" x14ac:dyDescent="0.2">
      <c r="A64" s="70" t="s">
        <v>279</v>
      </c>
      <c r="B64" s="38" t="s">
        <v>920</v>
      </c>
      <c r="C64" s="377"/>
      <c r="D64" s="377"/>
      <c r="E64" s="144"/>
    </row>
    <row r="65" spans="1:5" s="145" customFormat="1" x14ac:dyDescent="0.2">
      <c r="A65" s="70" t="s">
        <v>280</v>
      </c>
      <c r="B65" s="38" t="s">
        <v>892</v>
      </c>
      <c r="C65" s="376"/>
      <c r="D65" s="377"/>
      <c r="E65" s="144"/>
    </row>
    <row r="66" spans="1:5" s="145" customFormat="1" x14ac:dyDescent="0.3">
      <c r="A66" s="70" t="s">
        <v>306</v>
      </c>
      <c r="B66" s="38" t="s">
        <v>307</v>
      </c>
      <c r="C66" s="376">
        <v>2741</v>
      </c>
      <c r="D66" s="384">
        <v>2741.61</v>
      </c>
      <c r="E66" s="144"/>
    </row>
    <row r="67" spans="1:5" x14ac:dyDescent="0.3">
      <c r="A67" s="139">
        <v>2</v>
      </c>
      <c r="B67" s="139" t="s">
        <v>357</v>
      </c>
      <c r="C67" s="147"/>
      <c r="D67" s="67">
        <f>SUM(D68:D74)</f>
        <v>0</v>
      </c>
      <c r="E67" s="78"/>
    </row>
    <row r="68" spans="1:5" x14ac:dyDescent="0.3">
      <c r="A68" s="80">
        <v>2.1</v>
      </c>
      <c r="B68" s="148" t="s">
        <v>86</v>
      </c>
      <c r="C68" s="147"/>
      <c r="D68" s="20"/>
      <c r="E68" s="78"/>
    </row>
    <row r="69" spans="1:5" x14ac:dyDescent="0.3">
      <c r="A69" s="80">
        <v>2.2000000000000002</v>
      </c>
      <c r="B69" s="148" t="s">
        <v>358</v>
      </c>
      <c r="C69" s="147"/>
      <c r="D69" s="20"/>
      <c r="E69" s="78"/>
    </row>
    <row r="70" spans="1:5" x14ac:dyDescent="0.3">
      <c r="A70" s="80">
        <v>2.2999999999999998</v>
      </c>
      <c r="B70" s="148" t="s">
        <v>90</v>
      </c>
      <c r="C70" s="147"/>
      <c r="D70" s="20"/>
      <c r="E70" s="78"/>
    </row>
    <row r="71" spans="1:5" x14ac:dyDescent="0.3">
      <c r="A71" s="80">
        <v>2.4</v>
      </c>
      <c r="B71" s="148" t="s">
        <v>89</v>
      </c>
      <c r="C71" s="147"/>
      <c r="D71" s="20"/>
      <c r="E71" s="78"/>
    </row>
    <row r="72" spans="1:5" x14ac:dyDescent="0.3">
      <c r="A72" s="80">
        <v>2.5</v>
      </c>
      <c r="B72" s="148" t="s">
        <v>359</v>
      </c>
      <c r="C72" s="147"/>
      <c r="D72" s="20"/>
      <c r="E72" s="78"/>
    </row>
    <row r="73" spans="1:5" x14ac:dyDescent="0.3">
      <c r="A73" s="80">
        <v>2.6</v>
      </c>
      <c r="B73" s="148" t="s">
        <v>87</v>
      </c>
      <c r="C73" s="147"/>
      <c r="D73" s="20"/>
      <c r="E73" s="78"/>
    </row>
    <row r="74" spans="1:5" x14ac:dyDescent="0.3">
      <c r="A74" s="80">
        <v>2.7</v>
      </c>
      <c r="B74" s="148" t="s">
        <v>88</v>
      </c>
      <c r="C74" s="147"/>
      <c r="D74" s="20"/>
      <c r="E74" s="78"/>
    </row>
    <row r="75" spans="1:5" x14ac:dyDescent="0.3">
      <c r="A75" s="139">
        <v>3</v>
      </c>
      <c r="B75" s="139" t="s">
        <v>381</v>
      </c>
      <c r="C75" s="67"/>
      <c r="D75" s="20"/>
      <c r="E75" s="78"/>
    </row>
    <row r="76" spans="1:5" x14ac:dyDescent="0.3">
      <c r="A76" s="139">
        <v>4</v>
      </c>
      <c r="B76" s="139" t="s">
        <v>233</v>
      </c>
      <c r="C76" s="67"/>
      <c r="D76" s="367">
        <f>SUM(D77:D78)</f>
        <v>0</v>
      </c>
      <c r="E76" s="78"/>
    </row>
    <row r="77" spans="1:5" x14ac:dyDescent="0.3">
      <c r="A77" s="80">
        <v>4.0999999999999996</v>
      </c>
      <c r="B77" s="80" t="s">
        <v>234</v>
      </c>
      <c r="C77" s="147"/>
      <c r="D77" s="365"/>
      <c r="E77" s="78"/>
    </row>
    <row r="78" spans="1:5" x14ac:dyDescent="0.3">
      <c r="A78" s="80">
        <v>4.2</v>
      </c>
      <c r="B78" s="80" t="s">
        <v>235</v>
      </c>
      <c r="C78" s="147"/>
      <c r="D78" s="8"/>
      <c r="E78" s="78"/>
    </row>
    <row r="79" spans="1:5" x14ac:dyDescent="0.3">
      <c r="A79" s="139">
        <v>5</v>
      </c>
      <c r="B79" s="139" t="s">
        <v>259</v>
      </c>
      <c r="C79" s="378"/>
      <c r="D79" s="149"/>
      <c r="E79" s="78"/>
    </row>
    <row r="80" spans="1:5" x14ac:dyDescent="0.3">
      <c r="B80" s="36"/>
    </row>
    <row r="81" spans="1:5" ht="15" customHeight="1" x14ac:dyDescent="0.3">
      <c r="A81" s="483" t="s">
        <v>452</v>
      </c>
      <c r="B81" s="483"/>
      <c r="C81" s="483"/>
      <c r="D81" s="483"/>
      <c r="E81" s="5"/>
    </row>
    <row r="82" spans="1:5" x14ac:dyDescent="0.3">
      <c r="B82" s="36"/>
    </row>
    <row r="83" spans="1:5" s="243" customFormat="1" ht="12.75" x14ac:dyDescent="0.2"/>
    <row r="84" spans="1:5" x14ac:dyDescent="0.3">
      <c r="A84" s="56" t="s">
        <v>93</v>
      </c>
      <c r="E84" s="5"/>
    </row>
    <row r="85" spans="1:5" x14ac:dyDescent="0.3">
      <c r="E85" s="211"/>
    </row>
    <row r="86" spans="1:5" x14ac:dyDescent="0.3">
      <c r="E86" s="211"/>
    </row>
    <row r="87" spans="1:5" x14ac:dyDescent="0.3">
      <c r="A87" s="211"/>
      <c r="B87" s="56" t="s">
        <v>378</v>
      </c>
      <c r="E87" s="211"/>
    </row>
    <row r="88" spans="1:5" x14ac:dyDescent="0.3">
      <c r="A88" s="211"/>
      <c r="B88" s="2" t="s">
        <v>379</v>
      </c>
      <c r="E88" s="211"/>
    </row>
    <row r="89" spans="1:5" s="211" customFormat="1" ht="12.75" x14ac:dyDescent="0.2">
      <c r="B89" s="53" t="s">
        <v>123</v>
      </c>
    </row>
    <row r="90" spans="1:5" s="243"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view="pageBreakPreview" zoomScale="80" zoomScaleNormal="100" zoomScaleSheetLayoutView="80" workbookViewId="0">
      <selection activeCell="B15" sqref="B15"/>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59" t="s">
        <v>296</v>
      </c>
      <c r="B1" s="60"/>
      <c r="C1" s="482" t="s">
        <v>94</v>
      </c>
      <c r="D1" s="482"/>
      <c r="E1" s="73"/>
    </row>
    <row r="2" spans="1:5" s="6" customFormat="1" x14ac:dyDescent="0.3">
      <c r="A2" s="59" t="s">
        <v>297</v>
      </c>
      <c r="B2" s="60"/>
      <c r="C2" s="480" t="str">
        <f>'ფორმა N1'!M2</f>
        <v>12.08-03.10.2022</v>
      </c>
      <c r="D2" s="480"/>
      <c r="E2" s="73"/>
    </row>
    <row r="3" spans="1:5" s="6" customFormat="1" x14ac:dyDescent="0.3">
      <c r="A3" s="60" t="s">
        <v>124</v>
      </c>
      <c r="B3" s="59"/>
      <c r="C3" s="82"/>
      <c r="D3" s="82"/>
      <c r="E3" s="73"/>
    </row>
    <row r="4" spans="1:5" s="6" customFormat="1" x14ac:dyDescent="0.3">
      <c r="A4" s="60"/>
      <c r="B4" s="60"/>
      <c r="C4" s="82"/>
      <c r="D4" s="82"/>
      <c r="E4" s="73"/>
    </row>
    <row r="5" spans="1:5" x14ac:dyDescent="0.3">
      <c r="A5" s="60" t="str">
        <f>'ფორმა N2'!A4</f>
        <v>ანგარიშვალდებული პირის დასახელება:</v>
      </c>
      <c r="B5" s="60"/>
      <c r="C5" s="60"/>
      <c r="D5" s="60"/>
      <c r="E5" s="74"/>
    </row>
    <row r="6" spans="1:5" x14ac:dyDescent="0.3">
      <c r="A6" s="63" t="str">
        <f>'ფორმა N1'!D4</f>
        <v>მპგ ,,ქართული ოცნება დემოკრატიული საქართველო"</v>
      </c>
      <c r="B6" s="63"/>
      <c r="C6" s="63"/>
      <c r="D6" s="63"/>
      <c r="E6" s="74"/>
    </row>
    <row r="7" spans="1:5" x14ac:dyDescent="0.3">
      <c r="A7" s="60"/>
      <c r="B7" s="60"/>
      <c r="C7" s="60"/>
      <c r="D7" s="60"/>
      <c r="E7" s="74"/>
    </row>
    <row r="8" spans="1:5" s="6" customFormat="1" x14ac:dyDescent="0.3">
      <c r="A8" s="82"/>
      <c r="B8" s="82"/>
      <c r="C8" s="61"/>
      <c r="D8" s="61"/>
      <c r="E8" s="73"/>
    </row>
    <row r="9" spans="1:5" s="6" customFormat="1" ht="30" x14ac:dyDescent="0.3">
      <c r="A9" s="71" t="s">
        <v>64</v>
      </c>
      <c r="B9" s="71" t="s">
        <v>302</v>
      </c>
      <c r="C9" s="62" t="s">
        <v>10</v>
      </c>
      <c r="D9" s="62" t="s">
        <v>9</v>
      </c>
      <c r="E9" s="73"/>
    </row>
    <row r="10" spans="1:5" s="9" customFormat="1" ht="18" x14ac:dyDescent="0.3">
      <c r="A10" s="198" t="s">
        <v>298</v>
      </c>
      <c r="B10" s="418"/>
      <c r="C10" s="419"/>
      <c r="D10" s="4"/>
      <c r="E10" s="75"/>
    </row>
    <row r="11" spans="1:5" s="10" customFormat="1" x14ac:dyDescent="0.3">
      <c r="A11" s="198" t="s">
        <v>299</v>
      </c>
      <c r="B11" s="80"/>
      <c r="C11" s="4"/>
      <c r="D11" s="4"/>
      <c r="E11" s="76"/>
    </row>
    <row r="12" spans="1:5" s="10" customFormat="1" x14ac:dyDescent="0.3">
      <c r="A12" s="199" t="s">
        <v>258</v>
      </c>
      <c r="B12" s="69"/>
      <c r="C12" s="4"/>
      <c r="D12" s="4"/>
      <c r="E12" s="76"/>
    </row>
    <row r="13" spans="1:5" s="10" customFormat="1" x14ac:dyDescent="0.3">
      <c r="A13" s="199" t="s">
        <v>258</v>
      </c>
      <c r="B13" s="69"/>
      <c r="C13" s="4"/>
      <c r="D13" s="4"/>
      <c r="E13" s="76"/>
    </row>
    <row r="14" spans="1:5" s="10" customFormat="1" x14ac:dyDescent="0.3">
      <c r="A14" s="199" t="s">
        <v>258</v>
      </c>
      <c r="B14" s="69"/>
      <c r="C14" s="4"/>
      <c r="D14" s="4"/>
      <c r="E14" s="76"/>
    </row>
    <row r="15" spans="1:5" s="10" customFormat="1" x14ac:dyDescent="0.3">
      <c r="A15" s="199" t="s">
        <v>258</v>
      </c>
      <c r="B15" s="69"/>
      <c r="C15" s="4"/>
      <c r="D15" s="4"/>
      <c r="E15" s="76"/>
    </row>
    <row r="16" spans="1:5" s="10" customFormat="1" x14ac:dyDescent="0.3">
      <c r="A16" s="199" t="s">
        <v>258</v>
      </c>
      <c r="B16" s="69"/>
      <c r="C16" s="4"/>
      <c r="D16" s="4"/>
      <c r="E16" s="76"/>
    </row>
    <row r="17" spans="1:7" s="10" customFormat="1" ht="17.25" customHeight="1" x14ac:dyDescent="0.3">
      <c r="A17" s="198" t="s">
        <v>300</v>
      </c>
      <c r="B17" s="69" t="s">
        <v>1103</v>
      </c>
      <c r="C17" s="4">
        <f>600+11844+7329</f>
        <v>19773</v>
      </c>
      <c r="D17" s="4">
        <f>5660+6029+13308</f>
        <v>24997</v>
      </c>
      <c r="E17" s="76"/>
    </row>
    <row r="18" spans="1:7" s="10" customFormat="1" ht="18" customHeight="1" x14ac:dyDescent="0.3">
      <c r="A18" s="198" t="s">
        <v>301</v>
      </c>
      <c r="B18" s="69" t="s">
        <v>1070</v>
      </c>
      <c r="C18" s="4">
        <v>76.53</v>
      </c>
      <c r="D18" s="4">
        <v>76.53</v>
      </c>
      <c r="E18" s="76"/>
    </row>
    <row r="19" spans="1:7" s="10" customFormat="1" x14ac:dyDescent="0.3">
      <c r="A19" s="198" t="s">
        <v>301</v>
      </c>
      <c r="B19" s="69" t="s">
        <v>1075</v>
      </c>
      <c r="C19" s="4">
        <v>287858.49</v>
      </c>
      <c r="D19" s="4">
        <v>287858.49</v>
      </c>
      <c r="E19" s="76"/>
    </row>
    <row r="20" spans="1:7" s="10" customFormat="1" x14ac:dyDescent="0.3">
      <c r="A20" s="199" t="s">
        <v>258</v>
      </c>
      <c r="B20" s="69"/>
      <c r="C20" s="4"/>
      <c r="D20" s="4"/>
      <c r="E20" s="76"/>
    </row>
    <row r="21" spans="1:7" x14ac:dyDescent="0.3">
      <c r="A21" s="81"/>
      <c r="B21" s="81" t="s">
        <v>305</v>
      </c>
      <c r="C21" s="68">
        <f>SUM(C10:C20)</f>
        <v>307708.02</v>
      </c>
      <c r="D21" s="68">
        <f>SUM(D10:D20)</f>
        <v>312932.02</v>
      </c>
      <c r="E21" s="78"/>
    </row>
    <row r="22" spans="1:7" x14ac:dyDescent="0.3">
      <c r="A22" s="486"/>
      <c r="B22" s="486"/>
      <c r="C22" s="486"/>
      <c r="D22" s="486"/>
      <c r="E22" s="78"/>
    </row>
    <row r="23" spans="1:7" ht="51" customHeight="1" x14ac:dyDescent="0.3">
      <c r="A23" s="487" t="s">
        <v>454</v>
      </c>
      <c r="B23" s="487"/>
      <c r="C23" s="487"/>
      <c r="D23" s="487"/>
      <c r="E23" s="78"/>
    </row>
    <row r="24" spans="1:7" ht="14.25" customHeight="1" x14ac:dyDescent="0.3">
      <c r="A24" s="200"/>
      <c r="B24" s="200"/>
      <c r="C24" s="200"/>
      <c r="D24" s="200"/>
      <c r="E24" s="78"/>
    </row>
    <row r="25" spans="1:7" x14ac:dyDescent="0.3">
      <c r="A25" s="488" t="s">
        <v>453</v>
      </c>
      <c r="B25" s="488"/>
      <c r="C25" s="488"/>
      <c r="D25" s="488"/>
      <c r="E25" s="78"/>
    </row>
    <row r="26" spans="1:7" x14ac:dyDescent="0.3">
      <c r="A26" s="56"/>
      <c r="B26" s="56"/>
      <c r="C26" s="197"/>
      <c r="D26" s="197"/>
      <c r="E26" s="78"/>
    </row>
    <row r="27" spans="1:7" x14ac:dyDescent="0.3">
      <c r="A27" s="56"/>
      <c r="B27" s="56"/>
      <c r="C27" s="197"/>
      <c r="D27" s="197"/>
      <c r="E27" s="78"/>
    </row>
    <row r="28" spans="1:7" s="21" customFormat="1" ht="12.75" x14ac:dyDescent="0.2"/>
    <row r="29" spans="1:7" x14ac:dyDescent="0.3">
      <c r="A29" s="56" t="s">
        <v>93</v>
      </c>
      <c r="E29" s="5"/>
    </row>
    <row r="30" spans="1:7" x14ac:dyDescent="0.3">
      <c r="E30"/>
      <c r="F30"/>
      <c r="G30"/>
    </row>
    <row r="31" spans="1:7" x14ac:dyDescent="0.3">
      <c r="E31"/>
      <c r="F31"/>
      <c r="G31"/>
    </row>
    <row r="32" spans="1:7" x14ac:dyDescent="0.3">
      <c r="A32" s="56"/>
      <c r="B32" s="56" t="s">
        <v>251</v>
      </c>
      <c r="E32"/>
      <c r="F32"/>
      <c r="G32"/>
    </row>
    <row r="33" spans="1:7" x14ac:dyDescent="0.3">
      <c r="B33" s="2" t="s">
        <v>250</v>
      </c>
      <c r="E33"/>
      <c r="F33"/>
      <c r="G33"/>
    </row>
    <row r="34" spans="1:7" customFormat="1" ht="12.75" x14ac:dyDescent="0.2">
      <c r="A34" s="53"/>
      <c r="B34" s="53" t="s">
        <v>123</v>
      </c>
    </row>
    <row r="35" spans="1:7" s="21" customFormat="1" ht="12.75" x14ac:dyDescent="0.2"/>
  </sheetData>
  <mergeCells count="5">
    <mergeCell ref="C1:D1"/>
    <mergeCell ref="C2:D2"/>
    <mergeCell ref="A22:D22"/>
    <mergeCell ref="A23:D23"/>
    <mergeCell ref="A25:D25"/>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zoomScale="80" zoomScaleNormal="100" zoomScaleSheetLayoutView="80" workbookViewId="0">
      <selection activeCell="I14" sqref="I14"/>
    </sheetView>
  </sheetViews>
  <sheetFormatPr defaultColWidth="9.140625" defaultRowHeight="12.75" x14ac:dyDescent="0.2"/>
  <cols>
    <col min="1" max="1" width="5.42578125" style="136" customWidth="1"/>
    <col min="2" max="2" width="20.85546875" style="136" customWidth="1"/>
    <col min="3" max="3" width="26" style="136" customWidth="1"/>
    <col min="4" max="4" width="17" style="136" customWidth="1"/>
    <col min="5" max="5" width="18.140625" style="136" customWidth="1"/>
    <col min="6" max="6" width="14.7109375" style="136" customWidth="1"/>
    <col min="7" max="7" width="15.5703125" style="136" customWidth="1"/>
    <col min="8" max="8" width="14.7109375" style="136" customWidth="1"/>
    <col min="9" max="9" width="29.7109375" style="136" customWidth="1"/>
    <col min="10" max="10" width="0" style="136" hidden="1" customWidth="1"/>
    <col min="11" max="16384" width="9.140625" style="136"/>
  </cols>
  <sheetData>
    <row r="1" spans="1:10" ht="37.15" customHeight="1" x14ac:dyDescent="0.2">
      <c r="A1" s="490" t="s">
        <v>512</v>
      </c>
      <c r="B1" s="490"/>
      <c r="C1" s="490"/>
      <c r="D1" s="490"/>
      <c r="E1" s="490"/>
      <c r="F1" s="490"/>
      <c r="G1" s="490"/>
      <c r="H1" s="490"/>
      <c r="I1" s="482" t="s">
        <v>94</v>
      </c>
      <c r="J1" s="482"/>
    </row>
    <row r="2" spans="1:10" ht="15" x14ac:dyDescent="0.3">
      <c r="A2" s="60" t="s">
        <v>124</v>
      </c>
      <c r="B2" s="59"/>
      <c r="C2" s="60"/>
      <c r="D2" s="60"/>
      <c r="E2" s="60"/>
      <c r="F2" s="60"/>
      <c r="G2" s="82"/>
      <c r="H2" s="82"/>
      <c r="I2" s="480" t="str">
        <f>'ფორმა N1'!M2</f>
        <v>12.08-03.10.2022</v>
      </c>
      <c r="J2" s="480"/>
    </row>
    <row r="3" spans="1:10" ht="15" x14ac:dyDescent="0.3">
      <c r="A3" s="60"/>
      <c r="B3" s="60"/>
      <c r="C3" s="59"/>
      <c r="D3" s="59"/>
      <c r="E3" s="59"/>
      <c r="F3" s="59"/>
      <c r="G3" s="82"/>
      <c r="H3" s="82"/>
      <c r="I3" s="82"/>
    </row>
    <row r="4" spans="1:10" ht="15" x14ac:dyDescent="0.3">
      <c r="A4" s="60" t="str">
        <f>'ფორმა N2'!A4</f>
        <v>ანგარიშვალდებული პირის დასახელება:</v>
      </c>
      <c r="B4" s="60"/>
      <c r="C4" s="60"/>
      <c r="D4" s="60"/>
      <c r="E4" s="60"/>
      <c r="F4" s="60"/>
      <c r="G4" s="60"/>
      <c r="H4" s="60"/>
      <c r="I4" s="60"/>
    </row>
    <row r="5" spans="1:10" ht="15" x14ac:dyDescent="0.3">
      <c r="A5" s="63" t="str">
        <f>'ფორმა N1'!D4</f>
        <v>მპგ ,,ქართული ოცნება დემოკრატიული საქართველო"</v>
      </c>
      <c r="B5" s="63"/>
      <c r="C5" s="63"/>
      <c r="D5" s="63"/>
      <c r="E5" s="63"/>
      <c r="F5" s="63"/>
      <c r="G5" s="63"/>
      <c r="H5" s="63"/>
      <c r="I5" s="63"/>
    </row>
    <row r="6" spans="1:10" ht="15" x14ac:dyDescent="0.3">
      <c r="A6" s="60"/>
      <c r="B6" s="60"/>
      <c r="C6" s="60"/>
      <c r="D6" s="60"/>
      <c r="E6" s="60"/>
      <c r="F6" s="60"/>
      <c r="G6" s="60"/>
      <c r="H6" s="60"/>
      <c r="I6" s="60"/>
    </row>
    <row r="7" spans="1:10" ht="15" x14ac:dyDescent="0.2">
      <c r="A7" s="82"/>
      <c r="B7" s="82"/>
      <c r="C7" s="82"/>
      <c r="D7" s="82"/>
      <c r="E7" s="82"/>
      <c r="F7" s="82"/>
      <c r="G7" s="61"/>
      <c r="H7" s="61"/>
      <c r="I7" s="61"/>
    </row>
    <row r="8" spans="1:10" ht="45" x14ac:dyDescent="0.2">
      <c r="A8" s="72" t="s">
        <v>64</v>
      </c>
      <c r="B8" s="72" t="s">
        <v>309</v>
      </c>
      <c r="C8" s="72" t="s">
        <v>310</v>
      </c>
      <c r="D8" s="72" t="s">
        <v>209</v>
      </c>
      <c r="E8" s="72" t="s">
        <v>312</v>
      </c>
      <c r="F8" s="72" t="s">
        <v>315</v>
      </c>
      <c r="G8" s="62" t="s">
        <v>10</v>
      </c>
      <c r="H8" s="62" t="s">
        <v>9</v>
      </c>
      <c r="I8" s="62" t="s">
        <v>350</v>
      </c>
      <c r="J8" s="136" t="s">
        <v>314</v>
      </c>
    </row>
    <row r="9" spans="1:10" ht="15" x14ac:dyDescent="0.2">
      <c r="A9" s="80"/>
      <c r="B9" s="80"/>
      <c r="C9" s="80"/>
      <c r="D9" s="80"/>
      <c r="E9" s="80"/>
      <c r="F9" s="80"/>
      <c r="G9" s="363"/>
      <c r="H9" s="363"/>
      <c r="I9" s="363"/>
      <c r="J9" s="136" t="s">
        <v>0</v>
      </c>
    </row>
    <row r="10" spans="1:10" ht="15" x14ac:dyDescent="0.2">
      <c r="A10" s="80"/>
      <c r="B10" s="80"/>
      <c r="C10" s="80"/>
      <c r="D10" s="80"/>
      <c r="E10" s="80"/>
      <c r="F10" s="80"/>
      <c r="G10" s="363"/>
      <c r="H10" s="363"/>
      <c r="I10" s="363"/>
    </row>
    <row r="11" spans="1:10" ht="15" x14ac:dyDescent="0.2">
      <c r="A11" s="80"/>
      <c r="B11" s="80"/>
      <c r="C11" s="80"/>
      <c r="D11" s="80"/>
      <c r="E11" s="80"/>
      <c r="F11" s="80"/>
      <c r="G11" s="363"/>
      <c r="H11" s="363"/>
      <c r="I11" s="363"/>
    </row>
    <row r="12" spans="1:10" ht="15" x14ac:dyDescent="0.2">
      <c r="A12" s="80"/>
      <c r="B12" s="80"/>
      <c r="C12" s="80"/>
      <c r="D12" s="80"/>
      <c r="E12" s="80"/>
      <c r="F12" s="80"/>
      <c r="G12" s="363"/>
      <c r="H12" s="363"/>
      <c r="I12" s="363"/>
    </row>
    <row r="13" spans="1:10" ht="15" x14ac:dyDescent="0.2">
      <c r="A13" s="80"/>
      <c r="B13" s="80"/>
      <c r="C13" s="80"/>
      <c r="D13" s="80"/>
      <c r="E13" s="80"/>
      <c r="F13" s="80"/>
      <c r="G13" s="363"/>
      <c r="H13" s="363"/>
      <c r="I13" s="363"/>
    </row>
    <row r="14" spans="1:10" ht="15" x14ac:dyDescent="0.2">
      <c r="A14" s="80"/>
      <c r="B14" s="80"/>
      <c r="C14" s="80"/>
      <c r="D14" s="80"/>
      <c r="E14" s="80"/>
      <c r="F14" s="80"/>
      <c r="G14" s="363"/>
      <c r="H14" s="363"/>
      <c r="I14" s="363"/>
    </row>
    <row r="15" spans="1:10" ht="15" x14ac:dyDescent="0.2">
      <c r="A15" s="69" t="s">
        <v>256</v>
      </c>
      <c r="B15" s="69"/>
      <c r="C15" s="69"/>
      <c r="D15" s="69"/>
      <c r="E15" s="69"/>
      <c r="F15" s="80"/>
      <c r="G15" s="4"/>
      <c r="H15" s="4"/>
      <c r="I15" s="4"/>
    </row>
    <row r="16" spans="1:10" ht="15" x14ac:dyDescent="0.3">
      <c r="A16" s="69"/>
      <c r="B16" s="81"/>
      <c r="C16" s="81"/>
      <c r="D16" s="81"/>
      <c r="E16" s="81"/>
      <c r="F16" s="69" t="s">
        <v>456</v>
      </c>
      <c r="G16" s="68">
        <f>SUM(G9:G15)</f>
        <v>0</v>
      </c>
      <c r="H16" s="68">
        <f>SUM(H9:H15)</f>
        <v>0</v>
      </c>
      <c r="I16" s="68">
        <f>SUM(I9:I15)</f>
        <v>0</v>
      </c>
    </row>
    <row r="17" spans="1:9" ht="15" x14ac:dyDescent="0.3">
      <c r="A17" s="135"/>
      <c r="B17" s="135"/>
      <c r="C17" s="135"/>
      <c r="D17" s="135"/>
      <c r="E17" s="135"/>
      <c r="F17" s="135"/>
      <c r="G17" s="135"/>
      <c r="H17" s="118"/>
      <c r="I17" s="118"/>
    </row>
    <row r="18" spans="1:9" ht="15" x14ac:dyDescent="0.2">
      <c r="A18" s="489" t="s">
        <v>455</v>
      </c>
      <c r="B18" s="489"/>
      <c r="C18" s="489"/>
      <c r="D18" s="489"/>
      <c r="E18" s="489"/>
      <c r="F18" s="489"/>
      <c r="G18" s="489"/>
      <c r="H18" s="489"/>
      <c r="I18" s="489"/>
    </row>
    <row r="19" spans="1:9" x14ac:dyDescent="0.2">
      <c r="A19" s="240"/>
      <c r="B19" s="240"/>
      <c r="C19" s="240"/>
      <c r="D19" s="240"/>
      <c r="E19" s="240"/>
      <c r="F19" s="240"/>
      <c r="G19" s="240"/>
      <c r="H19" s="240"/>
      <c r="I19" s="240"/>
    </row>
    <row r="20" spans="1:9" ht="15" x14ac:dyDescent="0.3">
      <c r="A20" s="122" t="s">
        <v>93</v>
      </c>
      <c r="B20" s="122"/>
      <c r="C20" s="118"/>
      <c r="D20" s="118"/>
      <c r="E20" s="118"/>
      <c r="F20" s="118"/>
      <c r="G20" s="118"/>
      <c r="H20" s="118"/>
      <c r="I20" s="118"/>
    </row>
    <row r="21" spans="1:9" ht="15" x14ac:dyDescent="0.3">
      <c r="A21" s="118"/>
      <c r="B21" s="118"/>
      <c r="C21" s="118"/>
      <c r="D21" s="118"/>
      <c r="E21" s="118"/>
      <c r="F21" s="118"/>
      <c r="G21" s="118"/>
      <c r="H21" s="118"/>
      <c r="I21" s="118"/>
    </row>
    <row r="22" spans="1:9" ht="15" x14ac:dyDescent="0.3">
      <c r="A22" s="118"/>
      <c r="B22" s="118"/>
      <c r="C22" s="118"/>
      <c r="D22" s="118"/>
      <c r="E22" s="121"/>
      <c r="F22" s="121"/>
      <c r="G22" s="121"/>
      <c r="H22" s="118"/>
      <c r="I22" s="118"/>
    </row>
    <row r="23" spans="1:9" ht="15" x14ac:dyDescent="0.3">
      <c r="A23" s="122"/>
      <c r="B23" s="122"/>
      <c r="C23" s="122" t="s">
        <v>349</v>
      </c>
      <c r="D23" s="122"/>
      <c r="E23" s="122"/>
      <c r="F23" s="122"/>
      <c r="G23" s="122"/>
      <c r="H23" s="118"/>
      <c r="I23" s="118"/>
    </row>
    <row r="24" spans="1:9" ht="15" x14ac:dyDescent="0.3">
      <c r="A24" s="118"/>
      <c r="B24" s="118"/>
      <c r="C24" s="118" t="s">
        <v>348</v>
      </c>
      <c r="D24" s="118"/>
      <c r="E24" s="118"/>
      <c r="F24" s="118"/>
      <c r="G24" s="118"/>
      <c r="H24" s="118"/>
      <c r="I24" s="118"/>
    </row>
    <row r="25" spans="1:9" x14ac:dyDescent="0.2">
      <c r="A25" s="123"/>
      <c r="B25" s="123"/>
      <c r="C25" s="123" t="s">
        <v>123</v>
      </c>
      <c r="D25" s="123"/>
      <c r="E25" s="123"/>
      <c r="F25" s="123"/>
      <c r="G25" s="123"/>
    </row>
  </sheetData>
  <mergeCells count="4">
    <mergeCell ref="I1:J1"/>
    <mergeCell ref="I2:J2"/>
    <mergeCell ref="A18:I18"/>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80" zoomScaleNormal="100" zoomScaleSheetLayoutView="80" workbookViewId="0">
      <selection activeCell="N14" sqref="N14"/>
    </sheetView>
  </sheetViews>
  <sheetFormatPr defaultColWidth="8.85546875" defaultRowHeight="12.75" x14ac:dyDescent="0.2"/>
  <cols>
    <col min="1" max="1" width="5" style="211" customWidth="1"/>
    <col min="2" max="2" width="17.7109375" style="211" customWidth="1"/>
    <col min="3" max="3" width="18.42578125" style="211" customWidth="1"/>
    <col min="4" max="4" width="18.5703125" style="211" customWidth="1"/>
    <col min="5" max="5" width="16.140625" style="211" customWidth="1"/>
    <col min="6" max="6" width="15.140625" style="211" customWidth="1"/>
    <col min="7" max="7" width="15" style="211" customWidth="1"/>
    <col min="8" max="8" width="14.28515625" style="211" customWidth="1"/>
    <col min="9" max="16384" width="8.85546875" style="211"/>
  </cols>
  <sheetData>
    <row r="1" spans="1:9" ht="15" x14ac:dyDescent="0.3">
      <c r="A1" s="59" t="s">
        <v>327</v>
      </c>
      <c r="B1" s="60"/>
      <c r="C1" s="60"/>
      <c r="D1" s="60"/>
      <c r="E1" s="60"/>
      <c r="F1" s="60"/>
      <c r="G1" s="482" t="s">
        <v>94</v>
      </c>
      <c r="H1" s="482"/>
      <c r="I1" s="82"/>
    </row>
    <row r="2" spans="1:9" ht="15" x14ac:dyDescent="0.3">
      <c r="A2" s="60" t="s">
        <v>124</v>
      </c>
      <c r="B2" s="60"/>
      <c r="C2" s="60"/>
      <c r="D2" s="60"/>
      <c r="E2" s="60"/>
      <c r="F2" s="60"/>
      <c r="G2" s="480" t="str">
        <f>'ფორმა N1'!M2</f>
        <v>12.08-03.10.2022</v>
      </c>
      <c r="H2" s="480"/>
      <c r="I2" s="60"/>
    </row>
    <row r="3" spans="1:9" ht="15" x14ac:dyDescent="0.3">
      <c r="A3" s="60"/>
      <c r="B3" s="60"/>
      <c r="C3" s="60"/>
      <c r="D3" s="60"/>
      <c r="E3" s="60"/>
      <c r="F3" s="60"/>
      <c r="G3" s="82"/>
      <c r="H3" s="82"/>
      <c r="I3" s="82"/>
    </row>
    <row r="4" spans="1:9" ht="15" x14ac:dyDescent="0.3">
      <c r="A4" s="60" t="str">
        <f>'ფორმა N2'!A4</f>
        <v>ანგარიშვალდებული პირის დასახელება:</v>
      </c>
      <c r="B4" s="60"/>
      <c r="C4" s="60"/>
      <c r="D4" s="60"/>
      <c r="E4" s="60"/>
      <c r="F4" s="60"/>
      <c r="G4" s="60"/>
      <c r="H4" s="60"/>
      <c r="I4" s="60"/>
    </row>
    <row r="5" spans="1:9" ht="15" x14ac:dyDescent="0.3">
      <c r="A5" s="63" t="str">
        <f>'ფორმა N1'!D4</f>
        <v>მპგ ,,ქართული ოცნება დემოკრატიული საქართველო"</v>
      </c>
      <c r="B5" s="63"/>
      <c r="C5" s="63"/>
      <c r="D5" s="63"/>
      <c r="E5" s="63"/>
      <c r="F5" s="63"/>
      <c r="G5" s="63"/>
      <c r="H5" s="63"/>
      <c r="I5" s="82"/>
    </row>
    <row r="6" spans="1:9" ht="15" x14ac:dyDescent="0.3">
      <c r="A6" s="60"/>
      <c r="B6" s="60"/>
      <c r="C6" s="60"/>
      <c r="D6" s="60"/>
      <c r="E6" s="60"/>
      <c r="F6" s="60"/>
      <c r="G6" s="60"/>
      <c r="H6" s="60"/>
      <c r="I6" s="60"/>
    </row>
    <row r="7" spans="1:9" ht="15" x14ac:dyDescent="0.3">
      <c r="A7" s="82"/>
      <c r="B7" s="82"/>
      <c r="C7" s="82"/>
      <c r="D7" s="82"/>
      <c r="E7" s="82"/>
      <c r="F7" s="82"/>
      <c r="G7" s="61"/>
      <c r="H7" s="61"/>
      <c r="I7" s="60"/>
    </row>
    <row r="8" spans="1:9" ht="15" x14ac:dyDescent="0.2">
      <c r="A8" s="494" t="s">
        <v>64</v>
      </c>
      <c r="B8" s="496" t="s">
        <v>309</v>
      </c>
      <c r="C8" s="498" t="s">
        <v>310</v>
      </c>
      <c r="D8" s="498" t="s">
        <v>209</v>
      </c>
      <c r="E8" s="491" t="s">
        <v>413</v>
      </c>
      <c r="F8" s="492"/>
      <c r="G8" s="493"/>
      <c r="H8" s="491" t="s">
        <v>445</v>
      </c>
      <c r="I8" s="493"/>
    </row>
    <row r="9" spans="1:9" ht="25.5" x14ac:dyDescent="0.2">
      <c r="A9" s="495"/>
      <c r="B9" s="497"/>
      <c r="C9" s="499"/>
      <c r="D9" s="499"/>
      <c r="E9" s="282" t="s">
        <v>442</v>
      </c>
      <c r="F9" s="282" t="s">
        <v>443</v>
      </c>
      <c r="G9" s="282" t="s">
        <v>444</v>
      </c>
      <c r="H9" s="283" t="s">
        <v>446</v>
      </c>
      <c r="I9" s="283" t="s">
        <v>447</v>
      </c>
    </row>
    <row r="10" spans="1:9" ht="15" x14ac:dyDescent="0.2">
      <c r="A10" s="174"/>
      <c r="B10" s="175"/>
      <c r="C10" s="80"/>
      <c r="D10" s="80"/>
      <c r="E10" s="80"/>
      <c r="F10" s="80"/>
      <c r="G10" s="80"/>
      <c r="H10" s="4"/>
      <c r="I10" s="4"/>
    </row>
    <row r="11" spans="1:9" ht="15" x14ac:dyDescent="0.2">
      <c r="A11" s="174"/>
      <c r="B11" s="175"/>
      <c r="C11" s="80"/>
      <c r="D11" s="80"/>
      <c r="E11" s="80"/>
      <c r="F11" s="80"/>
      <c r="G11" s="80"/>
      <c r="H11" s="4"/>
      <c r="I11" s="4"/>
    </row>
    <row r="12" spans="1:9" ht="15" x14ac:dyDescent="0.2">
      <c r="A12" s="174"/>
      <c r="B12" s="175"/>
      <c r="C12" s="69"/>
      <c r="D12" s="69"/>
      <c r="E12" s="69"/>
      <c r="F12" s="69"/>
      <c r="G12" s="69"/>
      <c r="H12" s="4"/>
      <c r="I12" s="4"/>
    </row>
    <row r="13" spans="1:9" ht="15" x14ac:dyDescent="0.2">
      <c r="A13" s="174"/>
      <c r="B13" s="175"/>
      <c r="C13" s="69"/>
      <c r="D13" s="69"/>
      <c r="E13" s="69"/>
      <c r="F13" s="69"/>
      <c r="G13" s="69"/>
      <c r="H13" s="4"/>
      <c r="I13" s="4"/>
    </row>
    <row r="14" spans="1:9" ht="15" x14ac:dyDescent="0.2">
      <c r="A14" s="174"/>
      <c r="B14" s="175"/>
      <c r="C14" s="69"/>
      <c r="D14" s="69"/>
      <c r="E14" s="69"/>
      <c r="F14" s="69"/>
      <c r="G14" s="69"/>
      <c r="H14" s="4"/>
      <c r="I14" s="4"/>
    </row>
    <row r="15" spans="1:9" ht="15" x14ac:dyDescent="0.2">
      <c r="A15" s="174"/>
      <c r="B15" s="175"/>
      <c r="C15" s="69"/>
      <c r="D15" s="69"/>
      <c r="E15" s="69"/>
      <c r="F15" s="69"/>
      <c r="G15" s="69"/>
      <c r="H15" s="4"/>
      <c r="I15" s="4"/>
    </row>
    <row r="16" spans="1:9" ht="15" x14ac:dyDescent="0.3">
      <c r="A16" s="174"/>
      <c r="B16" s="176"/>
      <c r="C16" s="81"/>
      <c r="D16" s="81"/>
      <c r="E16" s="81"/>
      <c r="F16" s="81"/>
      <c r="G16" s="81" t="s">
        <v>313</v>
      </c>
      <c r="H16" s="68">
        <f>SUM(H10:H15)</f>
        <v>0</v>
      </c>
      <c r="I16" s="68">
        <f>SUM(I10:I15)</f>
        <v>0</v>
      </c>
    </row>
    <row r="17" spans="1:9" ht="15" x14ac:dyDescent="0.3">
      <c r="A17" s="135"/>
      <c r="B17" s="135"/>
      <c r="C17" s="135"/>
      <c r="D17" s="135"/>
      <c r="E17" s="135"/>
      <c r="F17" s="135"/>
      <c r="G17" s="118"/>
      <c r="H17" s="118"/>
      <c r="I17" s="136"/>
    </row>
    <row r="18" spans="1:9" ht="15" x14ac:dyDescent="0.2">
      <c r="A18" s="489" t="s">
        <v>504</v>
      </c>
      <c r="B18" s="489"/>
      <c r="C18" s="489"/>
      <c r="D18" s="489"/>
      <c r="E18" s="489"/>
      <c r="F18" s="489"/>
      <c r="G18" s="489"/>
      <c r="H18" s="489"/>
      <c r="I18" s="489"/>
    </row>
    <row r="19" spans="1:9" ht="15" x14ac:dyDescent="0.3">
      <c r="A19" s="207"/>
      <c r="B19" s="118"/>
      <c r="C19" s="118"/>
      <c r="D19" s="118"/>
      <c r="E19" s="118"/>
      <c r="G19" s="118"/>
      <c r="H19" s="118"/>
      <c r="I19" s="136"/>
    </row>
    <row r="20" spans="1:9" ht="15" x14ac:dyDescent="0.3">
      <c r="A20" s="122" t="s">
        <v>93</v>
      </c>
      <c r="B20" s="118"/>
      <c r="C20" s="118"/>
      <c r="D20" s="118"/>
      <c r="E20" s="118"/>
      <c r="F20" s="118"/>
      <c r="G20" s="118"/>
      <c r="H20" s="118"/>
      <c r="I20" s="136"/>
    </row>
    <row r="21" spans="1:9" ht="15" x14ac:dyDescent="0.3">
      <c r="A21" s="118"/>
      <c r="B21" s="118"/>
      <c r="C21" s="118"/>
      <c r="D21" s="118"/>
      <c r="E21" s="118"/>
      <c r="F21" s="118"/>
      <c r="G21" s="118"/>
      <c r="H21" s="118"/>
      <c r="I21" s="136"/>
    </row>
    <row r="22" spans="1:9" ht="15" x14ac:dyDescent="0.3">
      <c r="A22" s="118"/>
      <c r="B22" s="118"/>
      <c r="C22" s="118"/>
      <c r="D22" s="118"/>
      <c r="E22" s="118"/>
      <c r="F22" s="118"/>
      <c r="G22" s="118"/>
      <c r="H22" s="118"/>
      <c r="I22" s="136"/>
    </row>
    <row r="23" spans="1:9" ht="15" x14ac:dyDescent="0.3">
      <c r="A23" s="122"/>
      <c r="B23" s="122" t="s">
        <v>251</v>
      </c>
      <c r="C23" s="122"/>
      <c r="D23" s="122"/>
      <c r="E23" s="122"/>
      <c r="F23" s="122"/>
      <c r="G23" s="118"/>
      <c r="H23" s="118"/>
      <c r="I23" s="136"/>
    </row>
    <row r="24" spans="1:9" ht="15" x14ac:dyDescent="0.3">
      <c r="A24" s="118"/>
      <c r="B24" s="118" t="s">
        <v>250</v>
      </c>
      <c r="C24" s="118"/>
      <c r="D24" s="118"/>
      <c r="E24" s="118"/>
      <c r="F24" s="118"/>
      <c r="G24" s="118"/>
      <c r="H24" s="118"/>
      <c r="I24" s="136"/>
    </row>
    <row r="25" spans="1:9" x14ac:dyDescent="0.2">
      <c r="A25" s="123"/>
      <c r="B25" s="123" t="s">
        <v>123</v>
      </c>
      <c r="C25" s="123"/>
      <c r="D25" s="123"/>
      <c r="E25" s="123"/>
      <c r="F25" s="123"/>
      <c r="G25" s="136"/>
      <c r="H25" s="136"/>
      <c r="I25" s="136"/>
    </row>
  </sheetData>
  <mergeCells count="9">
    <mergeCell ref="A18:I18"/>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80" zoomScaleNormal="100" zoomScaleSheetLayoutView="80" workbookViewId="0">
      <selection activeCell="B12" sqref="B12"/>
    </sheetView>
  </sheetViews>
  <sheetFormatPr defaultColWidth="9.140625" defaultRowHeight="12.75" x14ac:dyDescent="0.2"/>
  <cols>
    <col min="1" max="1" width="5.42578125" style="136" customWidth="1"/>
    <col min="2" max="2" width="13.140625" style="136" customWidth="1"/>
    <col min="3" max="3" width="15.140625" style="136" customWidth="1"/>
    <col min="4" max="4" width="18" style="136" customWidth="1"/>
    <col min="5" max="5" width="20.5703125" style="136" customWidth="1"/>
    <col min="6" max="6" width="21.28515625" style="136" customWidth="1"/>
    <col min="7" max="7" width="15.140625" style="136" customWidth="1"/>
    <col min="8" max="8" width="15.5703125" style="136" customWidth="1"/>
    <col min="9" max="9" width="13.42578125" style="136" customWidth="1"/>
    <col min="10" max="10" width="0" style="136" hidden="1" customWidth="1"/>
    <col min="11" max="16384" width="9.140625" style="136"/>
  </cols>
  <sheetData>
    <row r="1" spans="1:10" ht="15" x14ac:dyDescent="0.3">
      <c r="A1" s="500" t="s">
        <v>503</v>
      </c>
      <c r="B1" s="500"/>
      <c r="C1" s="500"/>
      <c r="D1" s="500"/>
      <c r="E1" s="500"/>
      <c r="F1" s="500"/>
      <c r="G1" s="482" t="s">
        <v>94</v>
      </c>
      <c r="H1" s="482"/>
    </row>
    <row r="2" spans="1:10" ht="15" x14ac:dyDescent="0.3">
      <c r="A2" s="60" t="s">
        <v>124</v>
      </c>
      <c r="B2" s="59"/>
      <c r="C2" s="60"/>
      <c r="D2" s="60"/>
      <c r="E2" s="60"/>
      <c r="F2" s="60"/>
      <c r="G2" s="480" t="str">
        <f>'ფორმა N1'!M2</f>
        <v>12.08-03.10.2022</v>
      </c>
      <c r="H2" s="480"/>
    </row>
    <row r="3" spans="1:10" ht="15" x14ac:dyDescent="0.3">
      <c r="A3" s="60"/>
      <c r="B3" s="60"/>
      <c r="C3" s="60"/>
      <c r="D3" s="60"/>
      <c r="E3" s="60"/>
      <c r="F3" s="60"/>
      <c r="G3" s="82"/>
      <c r="H3" s="82"/>
    </row>
    <row r="4" spans="1:10" ht="15" x14ac:dyDescent="0.3">
      <c r="A4" s="60" t="str">
        <f>'ფორმა N2'!A4</f>
        <v>ანგარიშვალდებული პირის დასახელება:</v>
      </c>
      <c r="B4" s="60"/>
      <c r="C4" s="60"/>
      <c r="D4" s="60"/>
      <c r="E4" s="60"/>
      <c r="F4" s="60"/>
      <c r="G4" s="60"/>
      <c r="H4" s="60"/>
    </row>
    <row r="5" spans="1:10" ht="15" x14ac:dyDescent="0.3">
      <c r="A5" s="63" t="str">
        <f>'ფორმა N1'!D4</f>
        <v>მპგ ,,ქართული ოცნება დემოკრატიული საქართველო"</v>
      </c>
      <c r="B5" s="63"/>
      <c r="C5" s="63"/>
      <c r="D5" s="63"/>
      <c r="E5" s="63"/>
      <c r="F5" s="63"/>
      <c r="G5" s="63"/>
      <c r="H5" s="63"/>
    </row>
    <row r="6" spans="1:10" ht="15" x14ac:dyDescent="0.3">
      <c r="A6" s="60"/>
      <c r="B6" s="60"/>
      <c r="C6" s="60"/>
      <c r="D6" s="60"/>
      <c r="E6" s="60"/>
      <c r="F6" s="60"/>
      <c r="G6" s="60"/>
      <c r="H6" s="60"/>
    </row>
    <row r="7" spans="1:10" ht="15" x14ac:dyDescent="0.2">
      <c r="A7" s="82"/>
      <c r="B7" s="82"/>
      <c r="C7" s="82"/>
      <c r="D7" s="82"/>
      <c r="E7" s="82"/>
      <c r="F7" s="82"/>
      <c r="G7" s="61"/>
      <c r="H7" s="61"/>
    </row>
    <row r="8" spans="1:10" ht="30" x14ac:dyDescent="0.2">
      <c r="A8" s="72" t="s">
        <v>64</v>
      </c>
      <c r="B8" s="72" t="s">
        <v>309</v>
      </c>
      <c r="C8" s="72" t="s">
        <v>310</v>
      </c>
      <c r="D8" s="72" t="s">
        <v>209</v>
      </c>
      <c r="E8" s="72" t="s">
        <v>315</v>
      </c>
      <c r="F8" s="72" t="s">
        <v>311</v>
      </c>
      <c r="G8" s="62" t="s">
        <v>10</v>
      </c>
      <c r="H8" s="62" t="s">
        <v>9</v>
      </c>
      <c r="J8" s="136" t="s">
        <v>314</v>
      </c>
    </row>
    <row r="9" spans="1:10" ht="18" customHeight="1" x14ac:dyDescent="0.2">
      <c r="A9" s="80"/>
      <c r="B9" s="420"/>
      <c r="C9" s="420"/>
      <c r="D9" s="420"/>
      <c r="E9" s="80"/>
      <c r="F9" s="80"/>
      <c r="G9" s="4"/>
      <c r="H9" s="4"/>
      <c r="J9" s="136" t="s">
        <v>0</v>
      </c>
    </row>
    <row r="10" spans="1:10" ht="15" x14ac:dyDescent="0.2">
      <c r="A10" s="80"/>
      <c r="B10" s="80"/>
      <c r="C10" s="80"/>
      <c r="D10" s="80"/>
      <c r="E10" s="80"/>
      <c r="F10" s="80"/>
      <c r="G10" s="4"/>
      <c r="H10" s="4"/>
    </row>
    <row r="11" spans="1:10" ht="15" x14ac:dyDescent="0.2">
      <c r="A11" s="69"/>
      <c r="B11" s="69"/>
      <c r="C11" s="69"/>
      <c r="D11" s="69"/>
      <c r="E11" s="69"/>
      <c r="F11" s="69"/>
      <c r="G11" s="4"/>
      <c r="H11" s="4"/>
    </row>
    <row r="12" spans="1:10" ht="15" x14ac:dyDescent="0.2">
      <c r="A12" s="69"/>
      <c r="B12" s="69"/>
      <c r="C12" s="69"/>
      <c r="D12" s="69"/>
      <c r="E12" s="69"/>
      <c r="F12" s="69"/>
      <c r="G12" s="4"/>
      <c r="H12" s="4"/>
    </row>
    <row r="13" spans="1:10" ht="15" x14ac:dyDescent="0.2">
      <c r="A13" s="69"/>
      <c r="B13" s="69"/>
      <c r="C13" s="69"/>
      <c r="D13" s="69"/>
      <c r="E13" s="69"/>
      <c r="F13" s="69"/>
      <c r="G13" s="4"/>
      <c r="H13" s="4"/>
    </row>
    <row r="14" spans="1:10" ht="15" x14ac:dyDescent="0.2">
      <c r="A14" s="69"/>
      <c r="B14" s="69"/>
      <c r="C14" s="69"/>
      <c r="D14" s="69"/>
      <c r="E14" s="69"/>
      <c r="F14" s="69"/>
      <c r="G14" s="4"/>
      <c r="H14" s="4"/>
    </row>
    <row r="15" spans="1:10" ht="15" x14ac:dyDescent="0.3">
      <c r="A15" s="69"/>
      <c r="B15" s="81"/>
      <c r="C15" s="81"/>
      <c r="D15" s="81"/>
      <c r="E15" s="81"/>
      <c r="F15" s="81" t="s">
        <v>313</v>
      </c>
      <c r="G15" s="68">
        <f>SUM(G9:G14)</f>
        <v>0</v>
      </c>
      <c r="H15" s="68">
        <f>SUM(H9:H14)</f>
        <v>0</v>
      </c>
    </row>
    <row r="16" spans="1:10" ht="15" x14ac:dyDescent="0.3">
      <c r="A16" s="135"/>
      <c r="B16" s="135"/>
      <c r="C16" s="135"/>
      <c r="D16" s="135"/>
      <c r="E16" s="135"/>
      <c r="F16" s="135"/>
      <c r="G16" s="135"/>
      <c r="H16" s="118"/>
      <c r="I16" s="118"/>
    </row>
    <row r="17" spans="1:9" ht="15" x14ac:dyDescent="0.3">
      <c r="A17" s="501" t="s">
        <v>461</v>
      </c>
      <c r="B17" s="501"/>
      <c r="C17" s="501"/>
      <c r="D17" s="501"/>
      <c r="E17" s="501"/>
      <c r="F17" s="501"/>
      <c r="G17" s="501"/>
      <c r="H17" s="501"/>
      <c r="I17" s="118"/>
    </row>
    <row r="18" spans="1:9" ht="15" x14ac:dyDescent="0.3">
      <c r="A18" s="207"/>
      <c r="B18" s="207"/>
      <c r="C18" s="135"/>
      <c r="D18" s="135"/>
      <c r="E18" s="135"/>
      <c r="F18" s="135"/>
      <c r="G18" s="135"/>
      <c r="H18" s="118"/>
      <c r="I18" s="118"/>
    </row>
    <row r="19" spans="1:9" ht="15" x14ac:dyDescent="0.3">
      <c r="A19" s="207"/>
      <c r="B19" s="207"/>
      <c r="C19" s="118"/>
      <c r="D19" s="118"/>
      <c r="E19" s="118"/>
      <c r="F19" s="118"/>
      <c r="G19" s="118"/>
      <c r="H19" s="118"/>
      <c r="I19" s="118"/>
    </row>
    <row r="20" spans="1:9" ht="15" x14ac:dyDescent="0.3">
      <c r="A20" s="207"/>
      <c r="B20" s="207"/>
      <c r="C20" s="118"/>
      <c r="D20" s="118"/>
      <c r="E20" s="118"/>
      <c r="F20" s="118"/>
      <c r="G20" s="118"/>
      <c r="H20" s="118"/>
      <c r="I20" s="118"/>
    </row>
    <row r="21" spans="1:9" x14ac:dyDescent="0.2">
      <c r="A21" s="240"/>
      <c r="B21" s="240"/>
      <c r="C21" s="240"/>
      <c r="D21" s="240"/>
      <c r="E21" s="240"/>
      <c r="F21" s="240"/>
      <c r="G21" s="240"/>
      <c r="H21" s="240"/>
      <c r="I21" s="240"/>
    </row>
    <row r="22" spans="1:9" ht="15" x14ac:dyDescent="0.3">
      <c r="A22" s="122" t="s">
        <v>93</v>
      </c>
      <c r="B22" s="122"/>
      <c r="C22" s="118"/>
      <c r="D22" s="118"/>
      <c r="E22" s="118"/>
      <c r="F22" s="118"/>
      <c r="G22" s="118"/>
      <c r="H22" s="118"/>
      <c r="I22" s="118"/>
    </row>
    <row r="23" spans="1:9" ht="15" x14ac:dyDescent="0.3">
      <c r="A23" s="118"/>
      <c r="B23" s="118"/>
      <c r="C23" s="118"/>
      <c r="D23" s="118"/>
      <c r="E23" s="118"/>
      <c r="F23" s="118"/>
      <c r="G23" s="118"/>
      <c r="H23" s="118"/>
      <c r="I23" s="118"/>
    </row>
    <row r="24" spans="1:9" ht="15" x14ac:dyDescent="0.3">
      <c r="A24" s="118"/>
      <c r="B24" s="118"/>
      <c r="C24" s="118"/>
      <c r="D24" s="118"/>
      <c r="E24" s="118"/>
      <c r="F24" s="118"/>
      <c r="G24" s="118"/>
      <c r="H24" s="118"/>
      <c r="I24" s="118"/>
    </row>
    <row r="25" spans="1:9" ht="15" x14ac:dyDescent="0.3">
      <c r="A25" s="122"/>
      <c r="B25" s="122"/>
      <c r="C25" s="122" t="s">
        <v>370</v>
      </c>
      <c r="D25" s="122"/>
      <c r="E25" s="135"/>
      <c r="F25" s="122"/>
      <c r="G25" s="122"/>
      <c r="H25" s="118"/>
      <c r="I25" s="118"/>
    </row>
    <row r="26" spans="1:9" ht="15" x14ac:dyDescent="0.3">
      <c r="A26" s="118"/>
      <c r="B26" s="118"/>
      <c r="C26" s="118" t="s">
        <v>250</v>
      </c>
      <c r="D26" s="118"/>
      <c r="E26" s="118"/>
      <c r="F26" s="118"/>
      <c r="G26" s="118"/>
      <c r="H26" s="118"/>
      <c r="I26" s="118"/>
    </row>
    <row r="27" spans="1:9" x14ac:dyDescent="0.2">
      <c r="A27" s="123"/>
      <c r="B27" s="123"/>
      <c r="C27" s="123" t="s">
        <v>123</v>
      </c>
      <c r="D27" s="123"/>
      <c r="E27" s="123"/>
      <c r="F27" s="123"/>
      <c r="G27" s="123"/>
    </row>
  </sheetData>
  <mergeCells count="4">
    <mergeCell ref="G1:H1"/>
    <mergeCell ref="G2:H2"/>
    <mergeCell ref="A1:F1"/>
    <mergeCell ref="A17:H17"/>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26"/>
  <sheetViews>
    <sheetView view="pageBreakPreview" zoomScaleSheetLayoutView="100" workbookViewId="0">
      <selection activeCell="I12" sqref="I12"/>
    </sheetView>
  </sheetViews>
  <sheetFormatPr defaultColWidth="9.140625" defaultRowHeight="12.75" x14ac:dyDescent="0.2"/>
  <cols>
    <col min="1" max="1" width="5.42578125" style="136" customWidth="1"/>
    <col min="2" max="2" width="27.5703125" style="136" customWidth="1"/>
    <col min="3" max="3" width="19.28515625" style="136" customWidth="1"/>
    <col min="4" max="4" width="16.85546875" style="136" customWidth="1"/>
    <col min="5" max="5" width="13.140625" style="136" customWidth="1"/>
    <col min="6" max="6" width="17" style="136" customWidth="1"/>
    <col min="7" max="7" width="13.7109375" style="136" customWidth="1"/>
    <col min="8" max="8" width="19.42578125" style="136" bestFit="1" customWidth="1"/>
    <col min="9" max="9" width="18.5703125" style="136" bestFit="1" customWidth="1"/>
    <col min="10" max="10" width="16.7109375" style="136" customWidth="1"/>
    <col min="11" max="11" width="17.7109375" style="136" customWidth="1"/>
    <col min="12" max="12" width="12.85546875" style="136" customWidth="1"/>
    <col min="13" max="16384" width="9.140625" style="136"/>
  </cols>
  <sheetData>
    <row r="2" spans="1:12" ht="15" x14ac:dyDescent="0.3">
      <c r="A2" s="484" t="s">
        <v>414</v>
      </c>
      <c r="B2" s="484"/>
      <c r="C2" s="484"/>
      <c r="D2" s="484"/>
      <c r="E2" s="208"/>
      <c r="F2" s="60"/>
      <c r="G2" s="60"/>
      <c r="H2" s="60"/>
      <c r="I2" s="60"/>
      <c r="J2" s="82"/>
      <c r="K2" s="83"/>
      <c r="L2" s="83" t="s">
        <v>94</v>
      </c>
    </row>
    <row r="3" spans="1:12" ht="15" x14ac:dyDescent="0.3">
      <c r="A3" s="60" t="s">
        <v>124</v>
      </c>
      <c r="B3" s="59"/>
      <c r="C3" s="60"/>
      <c r="D3" s="60"/>
      <c r="E3" s="60"/>
      <c r="F3" s="60"/>
      <c r="G3" s="60"/>
      <c r="H3" s="60"/>
      <c r="I3" s="60"/>
      <c r="J3" s="82"/>
      <c r="K3" s="480" t="str">
        <f>'ფორმა N1'!M2</f>
        <v>12.08-03.10.2022</v>
      </c>
      <c r="L3" s="480"/>
    </row>
    <row r="4" spans="1:12" ht="15" x14ac:dyDescent="0.3">
      <c r="A4" s="60"/>
      <c r="B4" s="60"/>
      <c r="C4" s="59"/>
      <c r="D4" s="59"/>
      <c r="E4" s="59"/>
      <c r="F4" s="59"/>
      <c r="G4" s="59"/>
      <c r="H4" s="59"/>
      <c r="I4" s="59"/>
      <c r="J4" s="82"/>
      <c r="K4" s="82"/>
      <c r="L4" s="82"/>
    </row>
    <row r="5" spans="1:12" ht="15" x14ac:dyDescent="0.3">
      <c r="A5" s="60" t="s">
        <v>254</v>
      </c>
      <c r="B5" s="60"/>
      <c r="C5" s="60"/>
      <c r="D5" s="60"/>
      <c r="E5" s="60"/>
      <c r="F5" s="60"/>
      <c r="G5" s="60"/>
      <c r="H5" s="60"/>
      <c r="I5" s="60"/>
      <c r="J5" s="60"/>
      <c r="K5" s="60"/>
      <c r="L5" s="60"/>
    </row>
    <row r="6" spans="1:12" ht="15" x14ac:dyDescent="0.3">
      <c r="A6" s="63" t="str">
        <f>'ფორმა N1'!D4</f>
        <v>მპგ ,,ქართული ოცნება დემოკრატიული საქართველო"</v>
      </c>
      <c r="B6" s="63"/>
      <c r="C6" s="63"/>
      <c r="D6" s="63"/>
      <c r="E6" s="63"/>
      <c r="F6" s="63"/>
      <c r="G6" s="63"/>
      <c r="H6" s="63"/>
      <c r="I6" s="63"/>
      <c r="J6" s="63"/>
      <c r="K6" s="63"/>
    </row>
    <row r="7" spans="1:12" ht="15" x14ac:dyDescent="0.3">
      <c r="A7" s="60"/>
      <c r="B7" s="60"/>
      <c r="C7" s="60"/>
      <c r="D7" s="60"/>
      <c r="E7" s="60"/>
      <c r="F7" s="60"/>
      <c r="G7" s="60"/>
      <c r="H7" s="60"/>
      <c r="I7" s="60"/>
      <c r="J7" s="60"/>
      <c r="K7" s="60"/>
      <c r="L7" s="60"/>
    </row>
    <row r="8" spans="1:12" ht="15" x14ac:dyDescent="0.2">
      <c r="A8" s="82"/>
      <c r="B8" s="82"/>
      <c r="C8" s="82"/>
      <c r="D8" s="82"/>
      <c r="E8" s="82"/>
      <c r="F8" s="82"/>
      <c r="G8" s="82"/>
      <c r="H8" s="82"/>
      <c r="I8" s="82"/>
      <c r="J8" s="61"/>
      <c r="K8" s="61"/>
      <c r="L8" s="61"/>
    </row>
    <row r="9" spans="1:12" ht="45" x14ac:dyDescent="0.2">
      <c r="A9" s="72" t="s">
        <v>64</v>
      </c>
      <c r="B9" s="72" t="s">
        <v>390</v>
      </c>
      <c r="C9" s="72" t="s">
        <v>391</v>
      </c>
      <c r="D9" s="72" t="s">
        <v>392</v>
      </c>
      <c r="E9" s="72" t="s">
        <v>393</v>
      </c>
      <c r="F9" s="72" t="s">
        <v>394</v>
      </c>
      <c r="G9" s="72" t="s">
        <v>395</v>
      </c>
      <c r="H9" s="72" t="s">
        <v>416</v>
      </c>
      <c r="I9" s="72" t="s">
        <v>396</v>
      </c>
      <c r="J9" s="72" t="s">
        <v>397</v>
      </c>
      <c r="K9" s="72" t="s">
        <v>398</v>
      </c>
      <c r="L9" s="72" t="s">
        <v>293</v>
      </c>
    </row>
    <row r="10" spans="1:12" ht="15" x14ac:dyDescent="0.2">
      <c r="A10" s="80"/>
      <c r="B10" s="361"/>
      <c r="C10" s="69"/>
      <c r="D10" s="69"/>
      <c r="E10" s="362"/>
      <c r="F10" s="69"/>
      <c r="G10" s="69"/>
      <c r="H10" s="362"/>
      <c r="I10" s="69"/>
      <c r="J10" s="363"/>
      <c r="K10" s="364"/>
      <c r="L10" s="69"/>
    </row>
    <row r="11" spans="1:12" ht="15" x14ac:dyDescent="0.2">
      <c r="A11" s="80"/>
      <c r="B11" s="361"/>
      <c r="C11" s="69"/>
      <c r="D11" s="69"/>
      <c r="E11" s="69"/>
      <c r="F11" s="69"/>
      <c r="G11" s="69"/>
      <c r="H11" s="69"/>
      <c r="I11" s="69"/>
      <c r="J11" s="363"/>
      <c r="K11" s="363"/>
      <c r="L11" s="69"/>
    </row>
    <row r="12" spans="1:12" ht="15" x14ac:dyDescent="0.2">
      <c r="A12" s="80"/>
      <c r="B12" s="273"/>
      <c r="C12" s="69"/>
      <c r="D12" s="69"/>
      <c r="E12" s="69"/>
      <c r="F12" s="69"/>
      <c r="G12" s="69"/>
      <c r="H12" s="69"/>
      <c r="I12" s="69"/>
      <c r="J12" s="4"/>
      <c r="K12" s="4"/>
      <c r="L12" s="69"/>
    </row>
    <row r="13" spans="1:12" ht="15" x14ac:dyDescent="0.2">
      <c r="A13" s="69" t="s">
        <v>256</v>
      </c>
      <c r="B13" s="273"/>
      <c r="C13" s="69"/>
      <c r="D13" s="69"/>
      <c r="E13" s="69"/>
      <c r="F13" s="69"/>
      <c r="G13" s="69"/>
      <c r="H13" s="69"/>
      <c r="I13" s="69"/>
      <c r="J13" s="4"/>
      <c r="K13" s="4"/>
      <c r="L13" s="69"/>
    </row>
    <row r="14" spans="1:12" ht="15" x14ac:dyDescent="0.3">
      <c r="A14" s="202"/>
      <c r="B14" s="281"/>
      <c r="C14" s="203"/>
      <c r="D14" s="203"/>
      <c r="E14" s="203"/>
      <c r="F14" s="203"/>
      <c r="G14" s="202"/>
      <c r="H14" s="202"/>
      <c r="I14" s="202"/>
      <c r="J14" s="202" t="s">
        <v>399</v>
      </c>
      <c r="K14" s="204">
        <f>SUM(K8:K13)</f>
        <v>0</v>
      </c>
      <c r="L14" s="202"/>
    </row>
    <row r="15" spans="1:12" ht="15" x14ac:dyDescent="0.3">
      <c r="A15" s="135"/>
      <c r="B15" s="135"/>
      <c r="C15" s="135"/>
      <c r="D15" s="135"/>
      <c r="E15" s="135"/>
      <c r="F15" s="135"/>
      <c r="G15" s="135"/>
      <c r="H15" s="135"/>
      <c r="I15" s="135"/>
      <c r="J15" s="135"/>
      <c r="K15" s="118"/>
    </row>
    <row r="16" spans="1:12" ht="30.75" customHeight="1" x14ac:dyDescent="0.2">
      <c r="A16" s="508" t="s">
        <v>502</v>
      </c>
      <c r="B16" s="508"/>
      <c r="C16" s="508"/>
      <c r="D16" s="508"/>
      <c r="E16" s="508"/>
      <c r="F16" s="508"/>
      <c r="G16" s="508"/>
      <c r="H16" s="508"/>
      <c r="I16" s="508"/>
      <c r="J16" s="508"/>
      <c r="K16" s="508"/>
      <c r="L16" s="508"/>
    </row>
    <row r="17" spans="1:12" ht="15" x14ac:dyDescent="0.2">
      <c r="A17" s="489" t="s">
        <v>462</v>
      </c>
      <c r="B17" s="489"/>
      <c r="C17" s="489"/>
      <c r="D17" s="489"/>
      <c r="E17" s="489"/>
      <c r="F17" s="489"/>
      <c r="G17" s="489"/>
      <c r="H17" s="489"/>
      <c r="I17" s="489"/>
      <c r="J17" s="489"/>
      <c r="K17" s="489"/>
      <c r="L17" s="489"/>
    </row>
    <row r="18" spans="1:12" ht="15" x14ac:dyDescent="0.2">
      <c r="A18" s="489" t="s">
        <v>482</v>
      </c>
      <c r="B18" s="489"/>
      <c r="C18" s="489"/>
      <c r="D18" s="489"/>
      <c r="E18" s="489"/>
      <c r="F18" s="489"/>
      <c r="G18" s="489"/>
      <c r="H18" s="489"/>
      <c r="I18" s="489"/>
      <c r="J18" s="489"/>
      <c r="K18" s="489"/>
      <c r="L18" s="489"/>
    </row>
    <row r="19" spans="1:12" ht="15" x14ac:dyDescent="0.2">
      <c r="A19" s="489" t="s">
        <v>463</v>
      </c>
      <c r="B19" s="489"/>
      <c r="C19" s="489"/>
      <c r="D19" s="489"/>
      <c r="E19" s="489"/>
      <c r="F19" s="489"/>
      <c r="G19" s="489"/>
      <c r="H19" s="489"/>
      <c r="I19" s="489"/>
      <c r="J19" s="489"/>
      <c r="K19" s="489"/>
      <c r="L19" s="489"/>
    </row>
    <row r="20" spans="1:12" ht="33.75" customHeight="1" x14ac:dyDescent="0.2">
      <c r="A20" s="502" t="s">
        <v>464</v>
      </c>
      <c r="B20" s="502"/>
      <c r="C20" s="502"/>
      <c r="D20" s="502"/>
      <c r="E20" s="502"/>
      <c r="F20" s="502"/>
      <c r="G20" s="502"/>
      <c r="H20" s="502"/>
      <c r="I20" s="502"/>
      <c r="J20" s="502"/>
      <c r="K20" s="502"/>
      <c r="L20" s="502"/>
    </row>
    <row r="21" spans="1:12" x14ac:dyDescent="0.2">
      <c r="A21" s="240"/>
      <c r="B21" s="240"/>
      <c r="C21" s="240"/>
      <c r="D21" s="240"/>
      <c r="E21" s="240"/>
      <c r="F21" s="240"/>
      <c r="G21" s="240"/>
      <c r="H21" s="240"/>
      <c r="I21" s="240"/>
      <c r="J21" s="240"/>
      <c r="K21" s="240"/>
    </row>
    <row r="22" spans="1:12" ht="15" x14ac:dyDescent="0.3">
      <c r="A22" s="504" t="s">
        <v>93</v>
      </c>
      <c r="B22" s="504"/>
      <c r="C22" s="274"/>
      <c r="D22" s="275"/>
      <c r="E22" s="275"/>
      <c r="F22" s="274"/>
      <c r="G22" s="274"/>
      <c r="H22" s="274"/>
      <c r="I22" s="274"/>
      <c r="J22" s="274"/>
      <c r="K22" s="118"/>
    </row>
    <row r="23" spans="1:12" ht="15" x14ac:dyDescent="0.3">
      <c r="A23" s="274"/>
      <c r="B23" s="275"/>
      <c r="C23" s="274"/>
      <c r="D23" s="275"/>
      <c r="E23" s="275"/>
      <c r="F23" s="274"/>
      <c r="G23" s="274"/>
      <c r="H23" s="274"/>
      <c r="I23" s="274"/>
      <c r="J23" s="276"/>
      <c r="K23" s="118"/>
    </row>
    <row r="24" spans="1:12" ht="15" customHeight="1" x14ac:dyDescent="0.3">
      <c r="A24" s="274"/>
      <c r="B24" s="275"/>
      <c r="C24" s="505" t="s">
        <v>248</v>
      </c>
      <c r="D24" s="505"/>
      <c r="E24" s="277"/>
      <c r="F24" s="278"/>
      <c r="G24" s="506" t="s">
        <v>400</v>
      </c>
      <c r="H24" s="506"/>
      <c r="I24" s="506"/>
      <c r="J24" s="279"/>
      <c r="K24" s="118"/>
    </row>
    <row r="25" spans="1:12" ht="15" x14ac:dyDescent="0.3">
      <c r="A25" s="274"/>
      <c r="B25" s="275"/>
      <c r="C25" s="274"/>
      <c r="D25" s="275"/>
      <c r="E25" s="275"/>
      <c r="F25" s="274"/>
      <c r="G25" s="507"/>
      <c r="H25" s="507"/>
      <c r="I25" s="507"/>
      <c r="J25" s="279"/>
      <c r="K25" s="118"/>
    </row>
    <row r="26" spans="1:12" ht="15" x14ac:dyDescent="0.3">
      <c r="A26" s="274"/>
      <c r="B26" s="275"/>
      <c r="C26" s="503" t="s">
        <v>123</v>
      </c>
      <c r="D26" s="503"/>
      <c r="E26" s="277"/>
      <c r="F26" s="278"/>
      <c r="G26" s="274"/>
      <c r="H26" s="274"/>
      <c r="I26" s="274"/>
      <c r="J26" s="274"/>
      <c r="K26" s="118"/>
    </row>
  </sheetData>
  <mergeCells count="11">
    <mergeCell ref="A19:L19"/>
    <mergeCell ref="A20:L20"/>
    <mergeCell ref="C26:D26"/>
    <mergeCell ref="A2:D2"/>
    <mergeCell ref="K3:L3"/>
    <mergeCell ref="A22:B22"/>
    <mergeCell ref="C24:D24"/>
    <mergeCell ref="G24:I25"/>
    <mergeCell ref="A16:L16"/>
    <mergeCell ref="A17:L17"/>
    <mergeCell ref="A18:L18"/>
  </mergeCells>
  <dataValidations count="1">
    <dataValidation type="list" allowBlank="1" showInputMessage="1" showErrorMessage="1" sqref="B10:B1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 </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 '!Print_Area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USER</cp:lastModifiedBy>
  <cp:lastPrinted>2022-10-25T12:22:58Z</cp:lastPrinted>
  <dcterms:created xsi:type="dcterms:W3CDTF">2011-12-27T13:20:18Z</dcterms:created>
  <dcterms:modified xsi:type="dcterms:W3CDTF">2022-10-25T12:25:16Z</dcterms:modified>
</cp:coreProperties>
</file>

<file path=docProps/custom.xml><?xml version="1.0" encoding="utf-8"?>
<Properties xmlns="http://schemas.openxmlformats.org/officeDocument/2006/custom-properties" xmlns:vt="http://schemas.openxmlformats.org/officeDocument/2006/docPropsVTypes">
  <property xmlns:vt="http://schemas.openxmlformats.org/officeDocument/2006/docPropsVTypes" fmtid="{D5CDD505-2E9C-101B-9397-08002B2CF9AE}" pid="2" name="DLPManualFileClassification">
    <vt:lpwstr>{5A056E84-773A-46A5-9D1A-C20337A3A289}</vt:lpwstr>
  </property>
  <property xmlns:vt="http://schemas.openxmlformats.org/officeDocument/2006/docPropsVTypes" fmtid="{D5CDD505-2E9C-101B-9397-08002B2CF9AE}" pid="3" name="DLPManualFileClassificationLastModifiedBy">
    <vt:lpwstr>SAO\nmchedlishvili</vt:lpwstr>
  </property>
  <property xmlns:vt="http://schemas.openxmlformats.org/officeDocument/2006/docPropsVTypes" fmtid="{D5CDD505-2E9C-101B-9397-08002B2CF9AE}" pid="4" name="DLPManualFileClassificationLastModificationDate">
    <vt:lpwstr>1669275728</vt:lpwstr>
  </property>
  <property xmlns:vt="http://schemas.openxmlformats.org/officeDocument/2006/docPropsVTypes" fmtid="{D5CDD505-2E9C-101B-9397-08002B2CF9AE}" pid="5" name="DLPManualFileClassificationVersion">
    <vt:lpwstr>11.9.100.18</vt:lpwstr>
  </property>
</Properties>
</file>